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m-smb.comune.milano.local\Area_Verde\03_Agricoltura\TRASPARENZA\2021 Dati trasmessi\AGGIORNAMENTO AL 31.10.2021\"/>
    </mc:Choice>
  </mc:AlternateContent>
  <bookViews>
    <workbookView xWindow="0" yWindow="0" windowWidth="20490" windowHeight="4860" activeTab="2"/>
  </bookViews>
  <sheets>
    <sheet name="Affitti" sheetId="7" r:id="rId1"/>
    <sheet name=" CANONE PERCEPITO" sheetId="10" r:id="rId2"/>
    <sheet name="CANONE VERSATO A COMPENSAZIONE" sheetId="8" r:id="rId3"/>
  </sheets>
  <definedNames>
    <definedName name="_xlnm._FilterDatabase" localSheetId="1" hidden="1">' CANONE PERCEPITO'!$B$3:$K$101</definedName>
    <definedName name="_xlnm._FilterDatabase" localSheetId="0" hidden="1">Affitti!$B$4:$L$102</definedName>
    <definedName name="_xlnm.Print_Area" localSheetId="1">' CANONE PERCEPITO'!$B$1:$F$101</definedName>
    <definedName name="_xlnm.Print_Area" localSheetId="0">Affitti!$B$2:$F$102</definedName>
    <definedName name="_xlnm.Print_Titles" localSheetId="1">' CANONE PERCEPITO'!$3:$3</definedName>
    <definedName name="_xlnm.Print_Titles" localSheetId="0">Affitti!$4:$4</definedName>
  </definedNames>
  <calcPr calcId="162913"/>
</workbook>
</file>

<file path=xl/calcChain.xml><?xml version="1.0" encoding="utf-8"?>
<calcChain xmlns="http://schemas.openxmlformats.org/spreadsheetml/2006/main">
  <c r="F81" i="7" l="1"/>
  <c r="H101" i="10" l="1"/>
  <c r="G46" i="10" l="1"/>
  <c r="F30" i="10"/>
  <c r="F31" i="7"/>
  <c r="F8" i="7" l="1"/>
  <c r="F33" i="10" l="1"/>
  <c r="G21" i="10" l="1"/>
  <c r="F21" i="10"/>
  <c r="F15" i="10"/>
  <c r="G15" i="10"/>
  <c r="G101" i="10" l="1"/>
  <c r="F96" i="10" l="1"/>
  <c r="F95" i="10"/>
  <c r="F94" i="10"/>
  <c r="F75" i="10"/>
  <c r="F74" i="10"/>
  <c r="F72" i="10"/>
  <c r="F70" i="10"/>
  <c r="F69" i="10"/>
  <c r="F59" i="10"/>
  <c r="F49" i="10"/>
  <c r="F45" i="10"/>
  <c r="F37" i="10"/>
  <c r="F34" i="10"/>
  <c r="F24" i="10"/>
  <c r="F13" i="10"/>
  <c r="F12" i="10"/>
  <c r="F11" i="10"/>
  <c r="F16" i="7"/>
  <c r="F101" i="10" l="1"/>
  <c r="F96" i="7" l="1"/>
  <c r="F95" i="7"/>
  <c r="F94" i="7"/>
  <c r="F92" i="7"/>
  <c r="F90" i="7"/>
  <c r="F76" i="7" l="1"/>
  <c r="F75" i="7"/>
  <c r="F73" i="7"/>
  <c r="F71" i="7" l="1"/>
  <c r="F60" i="7"/>
  <c r="F50" i="7"/>
  <c r="F43" i="7" l="1"/>
  <c r="F42" i="7"/>
  <c r="F38" i="7"/>
  <c r="F34" i="7"/>
  <c r="F22" i="7" l="1"/>
  <c r="F62" i="7" l="1"/>
  <c r="F30" i="7"/>
  <c r="F11" i="7"/>
  <c r="F101" i="7"/>
  <c r="F45" i="7"/>
  <c r="F88" i="7" l="1"/>
  <c r="F97" i="7"/>
  <c r="F46" i="7"/>
  <c r="F72" i="7"/>
  <c r="F69" i="7"/>
  <c r="F70" i="7"/>
  <c r="F14" i="7"/>
  <c r="F12" i="7"/>
  <c r="F13" i="7"/>
  <c r="F35" i="7"/>
  <c r="F102" i="7" l="1"/>
</calcChain>
</file>

<file path=xl/sharedStrings.xml><?xml version="1.0" encoding="utf-8"?>
<sst xmlns="http://schemas.openxmlformats.org/spreadsheetml/2006/main" count="644" uniqueCount="181">
  <si>
    <t>MILANO</t>
  </si>
  <si>
    <t>BENE COMUNALE</t>
  </si>
  <si>
    <t>Totale complessivo</t>
  </si>
  <si>
    <t>UBICAZIONE</t>
  </si>
  <si>
    <t>VIA DELLA CHIESA ROSSA</t>
  </si>
  <si>
    <t>V. SAN MARCHETTO</t>
  </si>
  <si>
    <t>VL FORLANINI ENRICO</t>
  </si>
  <si>
    <t>V. CUSAGO</t>
  </si>
  <si>
    <t>V. MOSCA ANTONIO</t>
  </si>
  <si>
    <t>V. CAIO MARIO</t>
  </si>
  <si>
    <t>V. MANDURIA</t>
  </si>
  <si>
    <t>V. GUASCONA</t>
  </si>
  <si>
    <t>V. MARTIRANO</t>
  </si>
  <si>
    <t>V. QUINTO ROMANO</t>
  </si>
  <si>
    <t>V. FLLI RIZZARDI</t>
  </si>
  <si>
    <t>V. CILEA FRANCESCO</t>
  </si>
  <si>
    <t>V. DE CHIRICO GIORGIO</t>
  </si>
  <si>
    <t>V. TOLEDO</t>
  </si>
  <si>
    <t>V. SAN DIONIGI</t>
  </si>
  <si>
    <t>V. GATTO ALFONSO</t>
  </si>
  <si>
    <t>V. TAVERNA</t>
  </si>
  <si>
    <t>V. TUCIDIDE</t>
  </si>
  <si>
    <t>V. CAVRIANA</t>
  </si>
  <si>
    <t>V. DE FINETTI GIUSEPPE</t>
  </si>
  <si>
    <t>V. MOLINETTO</t>
  </si>
  <si>
    <t>V. SILLA LUCIO CORNELIO</t>
  </si>
  <si>
    <t>AREA [SAN GIULIANO MILANESE]</t>
  </si>
  <si>
    <t>V. NOVARA</t>
  </si>
  <si>
    <t>TANGENZIALE EST</t>
  </si>
  <si>
    <t>PERO</t>
  </si>
  <si>
    <t>TANGENZIALE OVEST</t>
  </si>
  <si>
    <t>V. DE SICA VITTORIO</t>
  </si>
  <si>
    <t>V. CALDERA</t>
  </si>
  <si>
    <t>V. CANCANO</t>
  </si>
  <si>
    <t>V. CASCINA BAROCCO</t>
  </si>
  <si>
    <t>V. FLLI ZOIA</t>
  </si>
  <si>
    <t>AREA [RHO]</t>
  </si>
  <si>
    <t>RHO</t>
  </si>
  <si>
    <t>V. SELVANESCO</t>
  </si>
  <si>
    <t>VL TURCHIA</t>
  </si>
  <si>
    <t>V. CASORIA</t>
  </si>
  <si>
    <t>V. COMBONI DANIELE</t>
  </si>
  <si>
    <t>V. TRIBONIANO</t>
  </si>
  <si>
    <t>V. STIGLIANO</t>
  </si>
  <si>
    <t>V. AMORETTI CARLO</t>
  </si>
  <si>
    <t>V. BONFADINI ROMUALDO</t>
  </si>
  <si>
    <t>V. BUCCINASCO</t>
  </si>
  <si>
    <t>V. VITTORINI ELIO</t>
  </si>
  <si>
    <t>V. CAMPAZZINO</t>
  </si>
  <si>
    <t>V. PESCARA</t>
  </si>
  <si>
    <t>V. PADOVA</t>
  </si>
  <si>
    <t>V. PISMONTE</t>
  </si>
  <si>
    <t>V. MONLUE'</t>
  </si>
  <si>
    <t>V. CORELLI</t>
  </si>
  <si>
    <t>V. MARIGNANO</t>
  </si>
  <si>
    <t>V. MECENATE</t>
  </si>
  <si>
    <t>V.BORMIO</t>
  </si>
  <si>
    <t>V. ASSIANO</t>
  </si>
  <si>
    <t>V. S. ARIALDO</t>
  </si>
  <si>
    <t>V. S DIONIGI</t>
  </si>
  <si>
    <t>V. RIPAMONTI</t>
  </si>
  <si>
    <t>VIA VAIANO VALLE</t>
  </si>
  <si>
    <t>VIA TRE CASTELLI</t>
  </si>
  <si>
    <t>VIA CAMPAZZINO</t>
  </si>
  <si>
    <t xml:space="preserve">VIA VAIANO VALLE </t>
  </si>
  <si>
    <t>VIA SCANINI</t>
  </si>
  <si>
    <t>VIA MOLINETTO</t>
  </si>
  <si>
    <t>Tipologia: affittanza agraria/custodia di fondi agrari di proprietà comunale</t>
  </si>
  <si>
    <t xml:space="preserve">Tipologia: affittanza agraria di fondi agrari di proprietà comunale con compensazione del relativo canone di locazione  </t>
  </si>
  <si>
    <t xml:space="preserve">BENE COMUNALE </t>
  </si>
  <si>
    <t xml:space="preserve">UBICAZIONE </t>
  </si>
  <si>
    <t>CONTRATTO AFFITTANZA AGRARIA CON SCOMPUTO (COMPENSAZIONE PER ATTIVITA' SVOLTE)</t>
  </si>
  <si>
    <t>DETERMINAZIONE DIRIGENZIALE DI APPROVAZIONE DELLA SPESA</t>
  </si>
  <si>
    <t>ATTO DI LIQUIDAZIONE CON COMPENSAZIONE</t>
  </si>
  <si>
    <t xml:space="preserve">CANONE VERSATO A COMPENSAZIONE </t>
  </si>
  <si>
    <t>V. F.LLI ZOIA 194</t>
  </si>
  <si>
    <t>VIA F.LLI ZOIA 194
(CASCINA LINTERNO)</t>
  </si>
  <si>
    <t xml:space="preserve">VIALE TURCHIA (CASCINA SAN GREGORIO VECCHIO) </t>
  </si>
  <si>
    <t>V. MARIGNANO (CASCINA SAN MARTINO)</t>
  </si>
  <si>
    <t>V. FROSINONE</t>
  </si>
  <si>
    <t xml:space="preserve">V. MANDURIA </t>
  </si>
  <si>
    <t>DENOMINAZIONE CONTRATTO</t>
  </si>
  <si>
    <t>AREA MANDURIA</t>
  </si>
  <si>
    <t xml:space="preserve">AREA MARTINARO - GUASCONA </t>
  </si>
  <si>
    <t>AREA STIGLIANO</t>
  </si>
  <si>
    <t>AREA CAVRIANA</t>
  </si>
  <si>
    <t>AREA NOVARA SILLA</t>
  </si>
  <si>
    <t>AREE VIA RIPAMONTI (NN. CIVICI 588-606)</t>
  </si>
  <si>
    <t>CAMPAZZINO</t>
  </si>
  <si>
    <t>AREE VIA MOLINETTO</t>
  </si>
  <si>
    <t>AREA VIA CUSAGO - CONFINE SETTIMO MILANESE</t>
  </si>
  <si>
    <t>AREA VIA ASSIANO - FONTANILE SGARIVOLTO</t>
  </si>
  <si>
    <t>AREA ASSIANO/MUGGIANO - VIA LOMBARDI - VIA MOSCA</t>
  </si>
  <si>
    <t>AREA CAIO MARIO</t>
  </si>
  <si>
    <t>AREA VIA DEL MARE</t>
  </si>
  <si>
    <t>AREA SELVANESCO PARCO AGRICOLO DEL TICINELLO</t>
  </si>
  <si>
    <t>AREA SELVANESCO</t>
  </si>
  <si>
    <t>AREA SAN DIONIGI/VETTABBIA</t>
  </si>
  <si>
    <t>AREA PARCO VETTABBIA</t>
  </si>
  <si>
    <t>FONDO AGRICOLO DENOMINATO "CASCINA GRANDE DI CHIARAVALLE"</t>
  </si>
  <si>
    <t>FONDO CAVRIANA</t>
  </si>
  <si>
    <t>AREE FIGINO/SILLA</t>
  </si>
  <si>
    <t>AREE FIGINO</t>
  </si>
  <si>
    <t>AREE FROSINONE/CUSAGO/GUASCONA</t>
  </si>
  <si>
    <t>AREE FIGINO/PERO</t>
  </si>
  <si>
    <t>TERRENI VIA CUSAGO</t>
  </si>
  <si>
    <t>AREA QUINTO ROMANO</t>
  </si>
  <si>
    <t>AREA FIGINO</t>
  </si>
  <si>
    <t>AREE TERMOVALORIZZATORE - SILLA - RHO</t>
  </si>
  <si>
    <t>CASCINA SAN GREGORIO VECCHIO</t>
  </si>
  <si>
    <t>AREE ISOLA NUOVA</t>
  </si>
  <si>
    <t>FALLIMENTO</t>
  </si>
  <si>
    <t>AREA BOVISASCA</t>
  </si>
  <si>
    <t>AREA BONFADINI</t>
  </si>
  <si>
    <t>CASCINA CALDERA</t>
  </si>
  <si>
    <t>AREA RONCHETTO SUL NAVIGLIO</t>
  </si>
  <si>
    <t>AREA MARIGNANO/VITTORINI</t>
  </si>
  <si>
    <t>CASCINA CAMPAZZO</t>
  </si>
  <si>
    <t>CASCINA TRE RONCHETTI</t>
  </si>
  <si>
    <t xml:space="preserve">AREE SELVANESCO / PISMONTE / SAN DIONIGI </t>
  </si>
  <si>
    <t>CASCINA BASMETTO</t>
  </si>
  <si>
    <t>CASCINA SAN MARTINO</t>
  </si>
  <si>
    <t>FONDO MECENATE</t>
  </si>
  <si>
    <t>AREE VIA IDRO / VIA BORMIO</t>
  </si>
  <si>
    <t>CASCINA SANT'AMBROGIO</t>
  </si>
  <si>
    <t>CASCINA LINTERNO</t>
  </si>
  <si>
    <t>AREE CASCINA LINTERNO</t>
  </si>
  <si>
    <t>AREE ASSIANO-MUGGIANO / CILEA / DE CHIRICO / MOLINELLO / RIZZARDI</t>
  </si>
  <si>
    <t>VIA TAVERNA</t>
  </si>
  <si>
    <t>DIREZIONE QUARTIERI E MUNICIPI
AREA VERDE, AGRICOLTURA E ARREDO URBANO</t>
  </si>
  <si>
    <t>CANONE 
 dal 11/11/2018 al 10/11/2019</t>
  </si>
  <si>
    <t>/</t>
  </si>
  <si>
    <t>AREE VIA BORMIO</t>
  </si>
  <si>
    <t>AREE VIA IDRO</t>
  </si>
  <si>
    <t>D.D. 8685 DEL 23/12/2019</t>
  </si>
  <si>
    <t xml:space="preserve">Il Direttore dell'Area Verde, Agricoltura e Arredo Urbano </t>
  </si>
  <si>
    <r>
      <t xml:space="preserve">COMPENSAZIONE CANONE
</t>
    </r>
    <r>
      <rPr>
        <sz val="11"/>
        <rFont val="Calibri"/>
        <family val="2"/>
        <scheme val="minor"/>
      </rPr>
      <t>IMPORTI RICONOSCIUTI 
PER ATTIVITA' SVOLTE 
dal 01/01/2019 al 31/12/2019</t>
    </r>
  </si>
  <si>
    <r>
      <t xml:space="preserve">arch. Paola Viganò
</t>
    </r>
    <r>
      <rPr>
        <i/>
        <sz val="11"/>
        <rFont val="Arial"/>
        <family val="2"/>
      </rPr>
      <t>(firmato digitalmente)</t>
    </r>
  </si>
  <si>
    <t xml:space="preserve">CANONE ANNUO STABILITO </t>
  </si>
  <si>
    <t>D.D. 8426 DEL 18/12/2019</t>
  </si>
  <si>
    <t>euro 2.000</t>
  </si>
  <si>
    <t>euro 29.451,34 
(record nn. 78 e 79)</t>
  </si>
  <si>
    <t xml:space="preserve">euro 29.451,34 </t>
  </si>
  <si>
    <t>euro 18.566,90</t>
  </si>
  <si>
    <t xml:space="preserve">euro 18.566,90 
(record n. 1) </t>
  </si>
  <si>
    <t>V. MANDURIA, V. PESCARA 
 (CASCINA TRE RONCHETTI)</t>
  </si>
  <si>
    <r>
      <t xml:space="preserve"> di cui </t>
    </r>
    <r>
      <rPr>
        <sz val="10"/>
        <rFont val="Calibri"/>
        <family val="2"/>
      </rPr>
      <t>€</t>
    </r>
    <r>
      <rPr>
        <sz val="10"/>
        <rFont val="Arial"/>
        <family val="2"/>
      </rPr>
      <t xml:space="preserve"> 50.018,24 versati a compensazione affittanza </t>
    </r>
  </si>
  <si>
    <t>euro 15.532,48</t>
  </si>
  <si>
    <t>euro 15.532,48
(record n. 77)</t>
  </si>
  <si>
    <t>euro 22.106,75</t>
  </si>
  <si>
    <t>euro 2.000
 (record n. 90)</t>
  </si>
  <si>
    <t>Contratto di Affittanza Agraria del 16/11/2015
 Det.Dir: n. 420 del 06/11/2015 - P.G.601275/2015</t>
  </si>
  <si>
    <t>Contratto di Affittanza Agraria del 14/06/2017
 Det.Dir: n. 264 del 14/06/2017 - P.G.273456/2017</t>
  </si>
  <si>
    <t>Contratto di Affittanza Agraria del 09/05/2016
 Det.Dir: n.267 del 29/04/2016 - P.G. 233179/2016</t>
  </si>
  <si>
    <t>Contratto di Affittanza Agraria del 14/06/2016
 Det.Dir: n. 351 del 13/06/2016 - P.G. 314452/2016</t>
  </si>
  <si>
    <t>Contratto di Affittanza Agraria del 20/06/2016
 Det.Dir: n. 359 del 17/06/2016 - P.G. 323870/2016</t>
  </si>
  <si>
    <t>Contratto di Affittanza Agraria del 26/10/2017
 Det.Dir: n. 335 del 05/10/2017 - P.G. 445479/2017</t>
  </si>
  <si>
    <t>Contratto di Affittanza Agraria del 19/02/2016
 Det.Dir: n. 114 del 18/02/2016 - P.G. 92057/2016</t>
  </si>
  <si>
    <t>Contratto di Affittanza Agraria del 26/05/2016
 Det.Dir: n. 314 del 20/05/2016 - P.G. 275494/2016</t>
  </si>
  <si>
    <t>VIA DELLA CHIESA ROSSA (CASCINA BASMETTO)</t>
  </si>
  <si>
    <t>V. NOVARA, V. SILLA LUCIO CORNELIO, V. CALDERA, V. CANCANO,  V. CASCINA BAROCCO, VIA SCANINI, V. FLLI ZOIA (CASCINA CALDERA)</t>
  </si>
  <si>
    <t>V. CAVRIANA, VIA VAIANO VALLE (CASCINA SANT'AMBROGIO)</t>
  </si>
  <si>
    <t>V. CAMPAZZINO (CASCINA CAMPAZZO)</t>
  </si>
  <si>
    <t>D.D. 8426 DEL 18/12/2020</t>
  </si>
  <si>
    <t>n. 10297/2021</t>
  </si>
  <si>
    <t>n. 5796/2021</t>
  </si>
  <si>
    <t>n. 6892/2021</t>
  </si>
  <si>
    <t>n. 12620/2021</t>
  </si>
  <si>
    <t>n. 11839/2021</t>
  </si>
  <si>
    <t>euro 4.599,73</t>
  </si>
  <si>
    <t>n. 15980/2021</t>
  </si>
  <si>
    <t>\</t>
  </si>
  <si>
    <t>CANONE PERCEPITO NEL 2019</t>
  </si>
  <si>
    <t>CANONE PERCEPITO NEL 2020</t>
  </si>
  <si>
    <t>CANONE PERCEPITO NEL 2021</t>
  </si>
  <si>
    <t>Milano, 02/11/2021</t>
  </si>
  <si>
    <t>n. 17666/2021</t>
  </si>
  <si>
    <t>14.337,56 
(record da 48 a 55)</t>
  </si>
  <si>
    <t>euro 14.337,57</t>
  </si>
  <si>
    <t>euro 6.565,00  (complessivo)
Canone percepito e pubblicato nelle tabelle canoni di locazioni aggiornamento al 
31.12.2018 euro 1.965,27  (record n. 89, 90)  
31.12.2019 euro 4.599,73 (record n. 88,89)</t>
  </si>
  <si>
    <t>euro 22.106,75 (complessivo)
Canone percepito e pubblicato nelle tabelle canoni di locazioni aggiornamento al 
31.12.2018 euro 4.689,89  (record n. 86)  
31.12.2019 euro 17.416,86 (record n. 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</si>
</sst>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€&quot;\ #,##0.00;[Red]\-&quot;€&quot;\ #,##0.00"/>
    <numFmt numFmtId="165" formatCode="_([$€]* #,##0.00_);_([$€]* \(#,##0.00\);_([$€]* &quot;-&quot;??_);_(@_)"/>
    <numFmt numFmtId="166" formatCode="&quot;€&quot;\ #,##0.00"/>
    <numFmt numFmtId="167" formatCode="&quot;€&quot;\ #,##0"/>
    <numFmt numFmtId="168" formatCode="#,##0.00\ &quot;€&quot;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0"/>
      <name val="Calibri"/>
      <family val="2"/>
    </font>
    <font>
      <sz val="11"/>
      <name val="Arial"/>
      <family val="2"/>
    </font>
    <font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/>
    <xf numFmtId="0" fontId="0" fillId="0" borderId="0" xfId="0" applyBorder="1"/>
    <xf numFmtId="0" fontId="0" fillId="0" borderId="1" xfId="0" applyFont="1" applyFill="1" applyBorder="1"/>
    <xf numFmtId="0" fontId="0" fillId="0" borderId="1" xfId="0" applyFill="1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0" fillId="0" borderId="0" xfId="0" applyBorder="1" applyAlignment="1"/>
    <xf numFmtId="0" fontId="3" fillId="0" borderId="0" xfId="0" applyFont="1" applyBorder="1" applyAlignment="1">
      <alignment vertical="center"/>
    </xf>
    <xf numFmtId="0" fontId="8" fillId="0" borderId="0" xfId="0" applyFont="1" applyBorder="1"/>
    <xf numFmtId="165" fontId="2" fillId="3" borderId="1" xfId="0" applyNumberFormat="1" applyFont="1" applyFill="1" applyBorder="1" applyAlignment="1">
      <alignment vertical="center"/>
    </xf>
    <xf numFmtId="0" fontId="0" fillId="6" borderId="0" xfId="0" applyFill="1"/>
    <xf numFmtId="0" fontId="3" fillId="0" borderId="0" xfId="0" applyFont="1" applyBorder="1"/>
    <xf numFmtId="164" fontId="0" fillId="0" borderId="0" xfId="0" applyNumberFormat="1" applyBorder="1"/>
    <xf numFmtId="164" fontId="3" fillId="0" borderId="0" xfId="0" applyNumberFormat="1" applyFont="1" applyBorder="1"/>
    <xf numFmtId="4" fontId="0" fillId="0" borderId="0" xfId="0" applyNumberFormat="1" applyFill="1" applyBorder="1"/>
    <xf numFmtId="0" fontId="1" fillId="0" borderId="1" xfId="0" applyFont="1" applyFill="1" applyBorder="1"/>
    <xf numFmtId="166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166" fontId="1" fillId="0" borderId="1" xfId="0" applyNumberFormat="1" applyFont="1" applyFill="1" applyBorder="1" applyAlignment="1">
      <alignment horizontal="right" vertical="center"/>
    </xf>
    <xf numFmtId="0" fontId="0" fillId="0" borderId="2" xfId="0" applyFill="1" applyBorder="1"/>
    <xf numFmtId="165" fontId="2" fillId="3" borderId="1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3" fillId="4" borderId="1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center" vertical="center"/>
    </xf>
    <xf numFmtId="166" fontId="3" fillId="7" borderId="1" xfId="0" applyNumberFormat="1" applyFont="1" applyFill="1" applyBorder="1" applyAlignment="1">
      <alignment horizontal="right" vertical="center"/>
    </xf>
    <xf numFmtId="166" fontId="3" fillId="7" borderId="6" xfId="0" applyNumberFormat="1" applyFont="1" applyFill="1" applyBorder="1" applyAlignment="1">
      <alignment horizontal="right" vertical="center"/>
    </xf>
    <xf numFmtId="166" fontId="3" fillId="7" borderId="7" xfId="0" applyNumberFormat="1" applyFont="1" applyFill="1" applyBorder="1" applyAlignment="1">
      <alignment horizontal="right" vertical="center"/>
    </xf>
    <xf numFmtId="166" fontId="3" fillId="7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3" fillId="7" borderId="1" xfId="0" applyFont="1" applyFill="1" applyBorder="1"/>
    <xf numFmtId="166" fontId="3" fillId="7" borderId="1" xfId="0" applyNumberFormat="1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166" fontId="3" fillId="7" borderId="6" xfId="0" applyNumberFormat="1" applyFont="1" applyFill="1" applyBorder="1" applyAlignment="1">
      <alignment horizontal="right" vertical="center"/>
    </xf>
    <xf numFmtId="166" fontId="3" fillId="7" borderId="2" xfId="0" applyNumberFormat="1" applyFont="1" applyFill="1" applyBorder="1" applyAlignment="1">
      <alignment horizontal="right" vertical="center"/>
    </xf>
    <xf numFmtId="166" fontId="3" fillId="7" borderId="7" xfId="0" applyNumberFormat="1" applyFont="1" applyFill="1" applyBorder="1" applyAlignment="1">
      <alignment horizontal="right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right" vertical="center"/>
    </xf>
    <xf numFmtId="166" fontId="3" fillId="7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0" fillId="2" borderId="0" xfId="0" applyFill="1"/>
    <xf numFmtId="166" fontId="2" fillId="2" borderId="1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right" vertical="center"/>
    </xf>
    <xf numFmtId="166" fontId="6" fillId="2" borderId="1" xfId="0" applyNumberFormat="1" applyFont="1" applyFill="1" applyBorder="1" applyAlignment="1">
      <alignment horizontal="right" vertical="center"/>
    </xf>
    <xf numFmtId="166" fontId="0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166" fontId="3" fillId="7" borderId="6" xfId="0" applyNumberFormat="1" applyFont="1" applyFill="1" applyBorder="1" applyAlignment="1">
      <alignment horizontal="right" vertical="center"/>
    </xf>
    <xf numFmtId="166" fontId="3" fillId="7" borderId="2" xfId="0" applyNumberFormat="1" applyFont="1" applyFill="1" applyBorder="1" applyAlignment="1">
      <alignment horizontal="right" vertical="center"/>
    </xf>
    <xf numFmtId="166" fontId="3" fillId="7" borderId="7" xfId="0" applyNumberFormat="1" applyFont="1" applyFill="1" applyBorder="1" applyAlignment="1">
      <alignment horizontal="right" vertical="center"/>
    </xf>
    <xf numFmtId="0" fontId="11" fillId="2" borderId="0" xfId="0" applyFont="1" applyFill="1" applyBorder="1"/>
    <xf numFmtId="166" fontId="1" fillId="2" borderId="6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168" fontId="0" fillId="0" borderId="0" xfId="0" applyNumberFormat="1" applyBorder="1"/>
    <xf numFmtId="0" fontId="1" fillId="2" borderId="1" xfId="0" applyFont="1" applyFill="1" applyBorder="1" applyAlignment="1">
      <alignment horizontal="center" vertical="center" wrapText="1"/>
    </xf>
    <xf numFmtId="166" fontId="3" fillId="7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/>
    <xf numFmtId="0" fontId="3" fillId="7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5" fontId="0" fillId="2" borderId="3" xfId="1" applyFont="1" applyFill="1" applyBorder="1"/>
    <xf numFmtId="165" fontId="0" fillId="2" borderId="4" xfId="1" applyFont="1" applyFill="1" applyBorder="1"/>
    <xf numFmtId="165" fontId="0" fillId="2" borderId="4" xfId="1" applyFont="1" applyFill="1" applyBorder="1" applyAlignment="1">
      <alignment vertical="center"/>
    </xf>
    <xf numFmtId="165" fontId="3" fillId="2" borderId="4" xfId="1" applyFont="1" applyFill="1" applyBorder="1"/>
    <xf numFmtId="165" fontId="3" fillId="2" borderId="4" xfId="1" applyFont="1" applyFill="1" applyBorder="1" applyAlignment="1">
      <alignment vertical="center"/>
    </xf>
    <xf numFmtId="165" fontId="0" fillId="2" borderId="5" xfId="1" applyFont="1" applyFill="1" applyBorder="1"/>
    <xf numFmtId="0" fontId="3" fillId="2" borderId="5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65" fontId="2" fillId="3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166" fontId="3" fillId="7" borderId="6" xfId="0" applyNumberFormat="1" applyFont="1" applyFill="1" applyBorder="1" applyAlignment="1">
      <alignment horizontal="right" vertical="center"/>
    </xf>
    <xf numFmtId="166" fontId="3" fillId="7" borderId="7" xfId="0" applyNumberFormat="1" applyFont="1" applyFill="1" applyBorder="1" applyAlignment="1">
      <alignment horizontal="right" vertical="center"/>
    </xf>
    <xf numFmtId="166" fontId="3" fillId="7" borderId="2" xfId="0" applyNumberFormat="1" applyFont="1" applyFill="1" applyBorder="1" applyAlignment="1">
      <alignment horizontal="right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vertical="center"/>
    </xf>
    <xf numFmtId="166" fontId="2" fillId="2" borderId="7" xfId="0" applyNumberFormat="1" applyFont="1" applyFill="1" applyBorder="1" applyAlignment="1">
      <alignment vertical="center"/>
    </xf>
    <xf numFmtId="166" fontId="2" fillId="2" borderId="2" xfId="0" applyNumberFormat="1" applyFont="1" applyFill="1" applyBorder="1" applyAlignment="1">
      <alignment vertical="center"/>
    </xf>
    <xf numFmtId="166" fontId="3" fillId="7" borderId="6" xfId="0" applyNumberFormat="1" applyFont="1" applyFill="1" applyBorder="1" applyAlignment="1">
      <alignment vertical="center"/>
    </xf>
    <xf numFmtId="166" fontId="3" fillId="7" borderId="2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2" borderId="4" xfId="1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vertical="center"/>
    </xf>
    <xf numFmtId="166" fontId="1" fillId="2" borderId="7" xfId="0" applyNumberFormat="1" applyFont="1" applyFill="1" applyBorder="1" applyAlignment="1">
      <alignment vertical="center"/>
    </xf>
    <xf numFmtId="166" fontId="1" fillId="2" borderId="2" xfId="0" applyNumberFormat="1" applyFont="1" applyFill="1" applyBorder="1" applyAlignment="1">
      <alignment vertical="center"/>
    </xf>
    <xf numFmtId="166" fontId="3" fillId="7" borderId="7" xfId="0" applyNumberFormat="1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2" borderId="4" xfId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6" fontId="2" fillId="2" borderId="6" xfId="0" applyNumberFormat="1" applyFont="1" applyFill="1" applyBorder="1" applyAlignment="1">
      <alignment horizontal="right" vertical="center"/>
    </xf>
    <xf numFmtId="166" fontId="2" fillId="2" borderId="7" xfId="0" applyNumberFormat="1" applyFont="1" applyFill="1" applyBorder="1" applyAlignment="1">
      <alignment horizontal="right" vertical="center"/>
    </xf>
    <xf numFmtId="166" fontId="2" fillId="2" borderId="2" xfId="0" applyNumberFormat="1" applyFont="1" applyFill="1" applyBorder="1" applyAlignment="1">
      <alignment horizontal="right" vertical="center"/>
    </xf>
    <xf numFmtId="166" fontId="1" fillId="2" borderId="6" xfId="0" applyNumberFormat="1" applyFont="1" applyFill="1" applyBorder="1" applyAlignment="1">
      <alignment horizontal="right" vertical="center"/>
    </xf>
    <xf numFmtId="166" fontId="1" fillId="2" borderId="7" xfId="0" applyNumberFormat="1" applyFont="1" applyFill="1" applyBorder="1" applyAlignment="1">
      <alignment horizontal="right" vertical="center"/>
    </xf>
    <xf numFmtId="166" fontId="1" fillId="2" borderId="2" xfId="0" applyNumberFormat="1" applyFont="1" applyFill="1" applyBorder="1" applyAlignment="1">
      <alignment horizontal="right" vertical="center"/>
    </xf>
    <xf numFmtId="166" fontId="1" fillId="2" borderId="6" xfId="0" applyNumberFormat="1" applyFont="1" applyFill="1" applyBorder="1" applyAlignment="1">
      <alignment horizontal="right" vertical="center" wrapText="1"/>
    </xf>
    <xf numFmtId="166" fontId="2" fillId="2" borderId="7" xfId="0" applyNumberFormat="1" applyFont="1" applyFill="1" applyBorder="1" applyAlignment="1">
      <alignment horizontal="right" vertical="center" wrapText="1"/>
    </xf>
    <xf numFmtId="166" fontId="2" fillId="2" borderId="2" xfId="0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2" xfId="0" applyNumberFormat="1" applyFont="1" applyFill="1" applyBorder="1" applyAlignment="1">
      <alignment horizontal="right" vertical="center"/>
    </xf>
    <xf numFmtId="166" fontId="1" fillId="2" borderId="6" xfId="0" applyNumberFormat="1" applyFont="1" applyFill="1" applyBorder="1" applyAlignment="1">
      <alignment horizontal="center" vertical="center"/>
    </xf>
    <xf numFmtId="166" fontId="1" fillId="2" borderId="7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166" fontId="1" fillId="0" borderId="6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166" fontId="3" fillId="7" borderId="6" xfId="0" applyNumberFormat="1" applyFont="1" applyFill="1" applyBorder="1" applyAlignment="1">
      <alignment horizontal="right" vertical="center" wrapText="1"/>
    </xf>
    <xf numFmtId="166" fontId="3" fillId="7" borderId="2" xfId="0" applyNumberFormat="1" applyFont="1" applyFill="1" applyBorder="1" applyAlignment="1">
      <alignment horizontal="right" vertical="center" wrapText="1"/>
    </xf>
    <xf numFmtId="166" fontId="2" fillId="0" borderId="6" xfId="0" applyNumberFormat="1" applyFont="1" applyFill="1" applyBorder="1" applyAlignment="1">
      <alignment horizontal="center" vertical="center"/>
    </xf>
    <xf numFmtId="166" fontId="2" fillId="0" borderId="7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</cellXfs>
  <cellStyles count="13">
    <cellStyle name="Euro" xfId="1"/>
    <cellStyle name="Normale" xfId="0" builtinId="0"/>
    <cellStyle name="Normale 11" xfId="2"/>
    <cellStyle name="Normale 13" xfId="3"/>
    <cellStyle name="Normale 15" xfId="4"/>
    <cellStyle name="Normale 17" xfId="5"/>
    <cellStyle name="Normale 19" xfId="6"/>
    <cellStyle name="Normale 27" xfId="7"/>
    <cellStyle name="Normale 29" xfId="8"/>
    <cellStyle name="Normale 3" xfId="9"/>
    <cellStyle name="Normale 31" xfId="10"/>
    <cellStyle name="Normale 33" xfId="11"/>
    <cellStyle name="Normale 5" xfId="12"/>
  </cellStyles>
  <dxfs count="0"/>
  <tableStyles count="0" defaultTableStyle="TableStyleMedium2" defaultPivotStyle="PivotStyleLight16"/>
  <colors>
    <mruColors>
      <color rgb="FFFFFFCC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57"/>
  <sheetViews>
    <sheetView topLeftCell="A37" zoomScale="70" zoomScaleNormal="70" workbookViewId="0">
      <selection activeCell="I56" sqref="I56"/>
    </sheetView>
  </sheetViews>
  <sheetFormatPr defaultColWidth="17" defaultRowHeight="12.75" x14ac:dyDescent="0.2"/>
  <cols>
    <col min="1" max="1" width="6.140625" style="1" customWidth="1"/>
    <col min="2" max="2" width="11.42578125" style="22" customWidth="1"/>
    <col min="3" max="3" width="28.5703125" style="1" customWidth="1"/>
    <col min="4" max="4" width="46.140625" style="1" customWidth="1"/>
    <col min="5" max="5" width="28.140625" style="1" customWidth="1"/>
    <col min="6" max="6" width="33.28515625" style="1" customWidth="1"/>
    <col min="7" max="7" width="50.28515625" style="4" bestFit="1" customWidth="1"/>
    <col min="8" max="16384" width="17" style="1"/>
  </cols>
  <sheetData>
    <row r="2" spans="2:9" ht="47.45" customHeight="1" x14ac:dyDescent="0.2">
      <c r="B2" s="138" t="s">
        <v>129</v>
      </c>
      <c r="C2" s="138"/>
      <c r="D2" s="138"/>
      <c r="E2" s="138"/>
      <c r="F2" s="138"/>
      <c r="G2" s="138"/>
    </row>
    <row r="3" spans="2:9" s="8" customFormat="1" ht="27.6" customHeight="1" x14ac:dyDescent="0.2">
      <c r="B3" s="137" t="s">
        <v>67</v>
      </c>
      <c r="C3" s="137"/>
      <c r="D3" s="137"/>
      <c r="E3" s="137"/>
      <c r="F3" s="137"/>
      <c r="G3" s="137"/>
    </row>
    <row r="4" spans="2:9" s="6" customFormat="1" x14ac:dyDescent="0.2">
      <c r="B4" s="19"/>
      <c r="C4" s="7" t="s">
        <v>1</v>
      </c>
      <c r="D4" s="36" t="s">
        <v>81</v>
      </c>
      <c r="E4" s="36" t="s">
        <v>3</v>
      </c>
      <c r="F4" s="54" t="s">
        <v>138</v>
      </c>
      <c r="G4" s="96" t="s">
        <v>74</v>
      </c>
    </row>
    <row r="5" spans="2:9" s="13" customFormat="1" ht="19.899999999999999" customHeight="1" x14ac:dyDescent="0.2">
      <c r="B5" s="37">
        <v>1</v>
      </c>
      <c r="C5" s="45" t="s">
        <v>4</v>
      </c>
      <c r="D5" s="37" t="s">
        <v>120</v>
      </c>
      <c r="E5" s="37" t="s">
        <v>0</v>
      </c>
      <c r="F5" s="46">
        <v>18566.900000000001</v>
      </c>
      <c r="G5" s="46">
        <v>18566.900000000001</v>
      </c>
      <c r="H5" s="15"/>
      <c r="I5" s="15"/>
    </row>
    <row r="6" spans="2:9" ht="19.899999999999999" customHeight="1" x14ac:dyDescent="0.2">
      <c r="B6" s="19">
        <v>2</v>
      </c>
      <c r="C6" s="24" t="s">
        <v>5</v>
      </c>
      <c r="D6" s="23"/>
      <c r="E6" s="19" t="s">
        <v>0</v>
      </c>
      <c r="F6" s="72">
        <v>0</v>
      </c>
      <c r="G6" s="97"/>
    </row>
    <row r="7" spans="2:9" ht="19.899999999999999" customHeight="1" x14ac:dyDescent="0.2">
      <c r="B7" s="19">
        <v>3</v>
      </c>
      <c r="C7" s="24" t="s">
        <v>6</v>
      </c>
      <c r="D7" s="23" t="s">
        <v>128</v>
      </c>
      <c r="E7" s="19" t="s">
        <v>0</v>
      </c>
      <c r="F7" s="72">
        <v>24.66</v>
      </c>
      <c r="G7" s="98"/>
    </row>
    <row r="8" spans="2:9" ht="19.899999999999999" customHeight="1" x14ac:dyDescent="0.2">
      <c r="B8" s="19">
        <v>4</v>
      </c>
      <c r="C8" s="3" t="s">
        <v>7</v>
      </c>
      <c r="D8" s="23" t="s">
        <v>90</v>
      </c>
      <c r="E8" s="19" t="s">
        <v>0</v>
      </c>
      <c r="F8" s="129">
        <f>4019.52+4020.88</f>
        <v>8040.4</v>
      </c>
      <c r="G8" s="139"/>
    </row>
    <row r="9" spans="2:9" ht="19.899999999999999" customHeight="1" x14ac:dyDescent="0.2">
      <c r="B9" s="19">
        <v>5</v>
      </c>
      <c r="C9" s="3" t="s">
        <v>8</v>
      </c>
      <c r="D9" s="23" t="s">
        <v>92</v>
      </c>
      <c r="E9" s="19" t="s">
        <v>0</v>
      </c>
      <c r="F9" s="130"/>
      <c r="G9" s="139"/>
    </row>
    <row r="10" spans="2:9" ht="19.899999999999999" customHeight="1" x14ac:dyDescent="0.2">
      <c r="B10" s="19">
        <v>6</v>
      </c>
      <c r="C10" s="3" t="s">
        <v>57</v>
      </c>
      <c r="D10" s="23" t="s">
        <v>91</v>
      </c>
      <c r="E10" s="19" t="s">
        <v>0</v>
      </c>
      <c r="F10" s="130"/>
      <c r="G10" s="139"/>
    </row>
    <row r="11" spans="2:9" ht="19.899999999999999" customHeight="1" x14ac:dyDescent="0.2">
      <c r="B11" s="19">
        <v>7</v>
      </c>
      <c r="C11" s="2" t="s">
        <v>9</v>
      </c>
      <c r="D11" s="23" t="s">
        <v>93</v>
      </c>
      <c r="E11" s="19" t="s">
        <v>0</v>
      </c>
      <c r="F11" s="72">
        <f>503.44+154.6+648.45</f>
        <v>1306.49</v>
      </c>
      <c r="G11" s="139"/>
    </row>
    <row r="12" spans="2:9" ht="19.899999999999999" customHeight="1" x14ac:dyDescent="0.2">
      <c r="B12" s="19">
        <v>8</v>
      </c>
      <c r="C12" s="2" t="s">
        <v>10</v>
      </c>
      <c r="D12" s="19" t="s">
        <v>82</v>
      </c>
      <c r="E12" s="19" t="s">
        <v>0</v>
      </c>
      <c r="F12" s="72">
        <f>436.16+429.5</f>
        <v>865.66000000000008</v>
      </c>
      <c r="G12" s="98"/>
    </row>
    <row r="13" spans="2:9" ht="19.899999999999999" customHeight="1" x14ac:dyDescent="0.2">
      <c r="B13" s="19">
        <v>9</v>
      </c>
      <c r="C13" s="3" t="s">
        <v>80</v>
      </c>
      <c r="D13" s="19" t="s">
        <v>82</v>
      </c>
      <c r="E13" s="19" t="s">
        <v>0</v>
      </c>
      <c r="F13" s="72">
        <f>493.16+500.81</f>
        <v>993.97</v>
      </c>
      <c r="G13" s="98"/>
    </row>
    <row r="14" spans="2:9" ht="19.899999999999999" customHeight="1" x14ac:dyDescent="0.2">
      <c r="B14" s="19">
        <v>10</v>
      </c>
      <c r="C14" s="3" t="s">
        <v>11</v>
      </c>
      <c r="D14" s="133" t="s">
        <v>83</v>
      </c>
      <c r="E14" s="19" t="s">
        <v>0</v>
      </c>
      <c r="F14" s="117">
        <f>2213.04+2247.11</f>
        <v>4460.1499999999996</v>
      </c>
      <c r="G14" s="98"/>
    </row>
    <row r="15" spans="2:9" ht="19.899999999999999" customHeight="1" x14ac:dyDescent="0.2">
      <c r="B15" s="19">
        <v>11</v>
      </c>
      <c r="C15" s="2" t="s">
        <v>12</v>
      </c>
      <c r="D15" s="124"/>
      <c r="E15" s="19" t="s">
        <v>0</v>
      </c>
      <c r="F15" s="119"/>
      <c r="G15" s="128"/>
    </row>
    <row r="16" spans="2:9" ht="19.899999999999999" customHeight="1" x14ac:dyDescent="0.2">
      <c r="B16" s="19">
        <v>12</v>
      </c>
      <c r="C16" s="2" t="s">
        <v>13</v>
      </c>
      <c r="D16" s="140" t="s">
        <v>127</v>
      </c>
      <c r="E16" s="19" t="s">
        <v>0</v>
      </c>
      <c r="F16" s="117">
        <f>9440.83+1137.9+199.66+636.31+2680.41+10472.47+823.42+2653.96</f>
        <v>28044.959999999995</v>
      </c>
      <c r="G16" s="128"/>
    </row>
    <row r="17" spans="2:7" ht="19.899999999999999" customHeight="1" x14ac:dyDescent="0.2">
      <c r="B17" s="19">
        <v>13</v>
      </c>
      <c r="C17" s="2" t="s">
        <v>8</v>
      </c>
      <c r="D17" s="141"/>
      <c r="E17" s="19" t="s">
        <v>0</v>
      </c>
      <c r="F17" s="118"/>
      <c r="G17" s="128"/>
    </row>
    <row r="18" spans="2:7" ht="19.899999999999999" customHeight="1" x14ac:dyDescent="0.2">
      <c r="B18" s="19">
        <v>14</v>
      </c>
      <c r="C18" s="2" t="s">
        <v>7</v>
      </c>
      <c r="D18" s="141"/>
      <c r="E18" s="19" t="s">
        <v>0</v>
      </c>
      <c r="F18" s="118"/>
      <c r="G18" s="128"/>
    </row>
    <row r="19" spans="2:7" ht="19.899999999999999" customHeight="1" x14ac:dyDescent="0.2">
      <c r="B19" s="19">
        <v>15</v>
      </c>
      <c r="C19" s="2" t="s">
        <v>14</v>
      </c>
      <c r="D19" s="141"/>
      <c r="E19" s="19" t="s">
        <v>0</v>
      </c>
      <c r="F19" s="118"/>
      <c r="G19" s="128"/>
    </row>
    <row r="20" spans="2:7" ht="19.899999999999999" customHeight="1" x14ac:dyDescent="0.2">
      <c r="B20" s="19">
        <v>16</v>
      </c>
      <c r="C20" s="2" t="s">
        <v>15</v>
      </c>
      <c r="D20" s="141"/>
      <c r="E20" s="19" t="s">
        <v>0</v>
      </c>
      <c r="F20" s="118"/>
      <c r="G20" s="128"/>
    </row>
    <row r="21" spans="2:7" ht="19.899999999999999" customHeight="1" x14ac:dyDescent="0.2">
      <c r="B21" s="19">
        <v>17</v>
      </c>
      <c r="C21" s="2" t="s">
        <v>16</v>
      </c>
      <c r="D21" s="142"/>
      <c r="E21" s="19" t="s">
        <v>0</v>
      </c>
      <c r="F21" s="119"/>
      <c r="G21" s="128"/>
    </row>
    <row r="22" spans="2:7" ht="19.899999999999999" customHeight="1" x14ac:dyDescent="0.2">
      <c r="B22" s="19">
        <v>18</v>
      </c>
      <c r="C22" s="2" t="s">
        <v>17</v>
      </c>
      <c r="D22" s="30" t="s">
        <v>97</v>
      </c>
      <c r="E22" s="19" t="s">
        <v>0</v>
      </c>
      <c r="F22" s="117">
        <f>11276.52+9837.68+273.44+1045.72</f>
        <v>22433.360000000001</v>
      </c>
      <c r="G22" s="128"/>
    </row>
    <row r="23" spans="2:7" ht="19.899999999999999" customHeight="1" x14ac:dyDescent="0.2">
      <c r="B23" s="19">
        <v>19</v>
      </c>
      <c r="C23" s="3" t="s">
        <v>58</v>
      </c>
      <c r="D23" s="19" t="s">
        <v>98</v>
      </c>
      <c r="E23" s="19" t="s">
        <v>0</v>
      </c>
      <c r="F23" s="118"/>
      <c r="G23" s="128"/>
    </row>
    <row r="24" spans="2:7" ht="36.6" customHeight="1" x14ac:dyDescent="0.2">
      <c r="B24" s="19">
        <v>20</v>
      </c>
      <c r="C24" s="2" t="s">
        <v>18</v>
      </c>
      <c r="D24" s="29" t="s">
        <v>99</v>
      </c>
      <c r="E24" s="19" t="s">
        <v>0</v>
      </c>
      <c r="F24" s="119"/>
      <c r="G24" s="128"/>
    </row>
    <row r="25" spans="2:7" ht="19.899999999999999" customHeight="1" x14ac:dyDescent="0.2">
      <c r="B25" s="19">
        <v>21</v>
      </c>
      <c r="C25" s="2" t="s">
        <v>19</v>
      </c>
      <c r="D25" s="134" t="s">
        <v>100</v>
      </c>
      <c r="E25" s="19" t="s">
        <v>0</v>
      </c>
      <c r="F25" s="129">
        <v>4272.7</v>
      </c>
      <c r="G25" s="128"/>
    </row>
    <row r="26" spans="2:7" ht="19.899999999999999" customHeight="1" x14ac:dyDescent="0.2">
      <c r="B26" s="19">
        <v>22</v>
      </c>
      <c r="C26" s="2" t="s">
        <v>6</v>
      </c>
      <c r="D26" s="135"/>
      <c r="E26" s="19" t="s">
        <v>0</v>
      </c>
      <c r="F26" s="130"/>
      <c r="G26" s="128"/>
    </row>
    <row r="27" spans="2:7" ht="19.899999999999999" customHeight="1" x14ac:dyDescent="0.2">
      <c r="B27" s="19">
        <v>23</v>
      </c>
      <c r="C27" s="3" t="s">
        <v>20</v>
      </c>
      <c r="D27" s="135"/>
      <c r="E27" s="19" t="s">
        <v>0</v>
      </c>
      <c r="F27" s="130"/>
      <c r="G27" s="128"/>
    </row>
    <row r="28" spans="2:7" ht="19.899999999999999" customHeight="1" x14ac:dyDescent="0.2">
      <c r="B28" s="19">
        <v>24</v>
      </c>
      <c r="C28" s="3" t="s">
        <v>21</v>
      </c>
      <c r="D28" s="135"/>
      <c r="E28" s="19" t="s">
        <v>0</v>
      </c>
      <c r="F28" s="130"/>
      <c r="G28" s="128"/>
    </row>
    <row r="29" spans="2:7" ht="19.899999999999999" customHeight="1" x14ac:dyDescent="0.2">
      <c r="B29" s="19">
        <v>25</v>
      </c>
      <c r="C29" s="3" t="s">
        <v>22</v>
      </c>
      <c r="D29" s="136"/>
      <c r="E29" s="19" t="s">
        <v>0</v>
      </c>
      <c r="F29" s="131"/>
      <c r="G29" s="128"/>
    </row>
    <row r="30" spans="2:7" ht="19.899999999999999" customHeight="1" x14ac:dyDescent="0.2">
      <c r="B30" s="19">
        <v>26</v>
      </c>
      <c r="C30" s="3" t="s">
        <v>23</v>
      </c>
      <c r="D30" s="23" t="s">
        <v>94</v>
      </c>
      <c r="E30" s="19" t="s">
        <v>0</v>
      </c>
      <c r="F30" s="72">
        <f>3116.53+3162.43</f>
        <v>6278.96</v>
      </c>
      <c r="G30" s="128"/>
    </row>
    <row r="31" spans="2:7" ht="19.899999999999999" customHeight="1" x14ac:dyDescent="0.2">
      <c r="B31" s="19">
        <v>27</v>
      </c>
      <c r="C31" s="3" t="s">
        <v>24</v>
      </c>
      <c r="D31" s="133" t="s">
        <v>101</v>
      </c>
      <c r="E31" s="19" t="s">
        <v>0</v>
      </c>
      <c r="F31" s="117">
        <f>921.87+181.64+1121.96</f>
        <v>2225.4700000000003</v>
      </c>
      <c r="G31" s="98"/>
    </row>
    <row r="32" spans="2:7" ht="19.899999999999999" customHeight="1" x14ac:dyDescent="0.2">
      <c r="B32" s="19">
        <v>28</v>
      </c>
      <c r="C32" s="3" t="s">
        <v>25</v>
      </c>
      <c r="D32" s="123"/>
      <c r="E32" s="19" t="s">
        <v>0</v>
      </c>
      <c r="F32" s="118"/>
      <c r="G32" s="128"/>
    </row>
    <row r="33" spans="2:7" ht="19.899999999999999" customHeight="1" x14ac:dyDescent="0.2">
      <c r="B33" s="19">
        <v>29</v>
      </c>
      <c r="C33" s="3" t="s">
        <v>24</v>
      </c>
      <c r="D33" s="124"/>
      <c r="E33" s="19" t="s">
        <v>0</v>
      </c>
      <c r="F33" s="119"/>
      <c r="G33" s="128"/>
    </row>
    <row r="34" spans="2:7" ht="19.899999999999999" customHeight="1" x14ac:dyDescent="0.2">
      <c r="B34" s="19">
        <v>30</v>
      </c>
      <c r="C34" s="3" t="s">
        <v>25</v>
      </c>
      <c r="D34" s="19" t="s">
        <v>102</v>
      </c>
      <c r="E34" s="19" t="s">
        <v>0</v>
      </c>
      <c r="F34" s="72">
        <f>1152.42+1169.39</f>
        <v>2321.8100000000004</v>
      </c>
      <c r="G34" s="128"/>
    </row>
    <row r="35" spans="2:7" ht="19.899999999999999" customHeight="1" x14ac:dyDescent="0.2">
      <c r="B35" s="19">
        <v>31</v>
      </c>
      <c r="C35" s="3" t="s">
        <v>7</v>
      </c>
      <c r="D35" s="133" t="s">
        <v>103</v>
      </c>
      <c r="E35" s="19" t="s">
        <v>0</v>
      </c>
      <c r="F35" s="117">
        <f>SUM(328.07+332.03)</f>
        <v>660.09999999999991</v>
      </c>
      <c r="G35" s="98"/>
    </row>
    <row r="36" spans="2:7" ht="19.899999999999999" customHeight="1" x14ac:dyDescent="0.2">
      <c r="B36" s="19">
        <v>32</v>
      </c>
      <c r="C36" s="3" t="s">
        <v>79</v>
      </c>
      <c r="D36" s="123"/>
      <c r="E36" s="19" t="s">
        <v>0</v>
      </c>
      <c r="F36" s="118"/>
      <c r="G36" s="128"/>
    </row>
    <row r="37" spans="2:7" ht="19.899999999999999" customHeight="1" x14ac:dyDescent="0.2">
      <c r="B37" s="19">
        <v>33</v>
      </c>
      <c r="C37" s="3" t="s">
        <v>11</v>
      </c>
      <c r="D37" s="124"/>
      <c r="E37" s="19" t="s">
        <v>0</v>
      </c>
      <c r="F37" s="119"/>
      <c r="G37" s="128"/>
    </row>
    <row r="38" spans="2:7" ht="19.899999999999999" customHeight="1" x14ac:dyDescent="0.2">
      <c r="B38" s="19">
        <v>34</v>
      </c>
      <c r="C38" s="3" t="s">
        <v>26</v>
      </c>
      <c r="D38" s="133" t="s">
        <v>104</v>
      </c>
      <c r="E38" s="19" t="s">
        <v>29</v>
      </c>
      <c r="F38" s="117">
        <f>2360.07+689.34+689.34+2387.91</f>
        <v>6126.66</v>
      </c>
      <c r="G38" s="128"/>
    </row>
    <row r="39" spans="2:7" ht="19.899999999999999" customHeight="1" x14ac:dyDescent="0.2">
      <c r="B39" s="19">
        <v>35</v>
      </c>
      <c r="C39" s="2" t="s">
        <v>25</v>
      </c>
      <c r="D39" s="123"/>
      <c r="E39" s="19" t="s">
        <v>0</v>
      </c>
      <c r="F39" s="118"/>
      <c r="G39" s="128"/>
    </row>
    <row r="40" spans="2:7" ht="19.899999999999999" customHeight="1" x14ac:dyDescent="0.2">
      <c r="B40" s="19">
        <v>36</v>
      </c>
      <c r="C40" s="3" t="s">
        <v>24</v>
      </c>
      <c r="D40" s="123"/>
      <c r="E40" s="19" t="s">
        <v>0</v>
      </c>
      <c r="F40" s="118"/>
      <c r="G40" s="128"/>
    </row>
    <row r="41" spans="2:7" ht="19.899999999999999" customHeight="1" x14ac:dyDescent="0.2">
      <c r="B41" s="19">
        <v>37</v>
      </c>
      <c r="C41" s="3" t="s">
        <v>27</v>
      </c>
      <c r="D41" s="124"/>
      <c r="E41" s="19" t="s">
        <v>0</v>
      </c>
      <c r="F41" s="119"/>
      <c r="G41" s="128"/>
    </row>
    <row r="42" spans="2:7" ht="19.899999999999999" customHeight="1" x14ac:dyDescent="0.2">
      <c r="B42" s="19">
        <v>38</v>
      </c>
      <c r="C42" s="3" t="s">
        <v>25</v>
      </c>
      <c r="D42" s="19" t="s">
        <v>102</v>
      </c>
      <c r="E42" s="19" t="s">
        <v>0</v>
      </c>
      <c r="F42" s="72">
        <f>1180.85+221.38+1163.7+218.19</f>
        <v>2784.1200000000003</v>
      </c>
      <c r="G42" s="98"/>
    </row>
    <row r="43" spans="2:7" ht="19.899999999999999" customHeight="1" x14ac:dyDescent="0.2">
      <c r="B43" s="19">
        <v>39</v>
      </c>
      <c r="C43" s="3" t="s">
        <v>28</v>
      </c>
      <c r="D43" s="19"/>
      <c r="E43" s="19" t="s">
        <v>0</v>
      </c>
      <c r="F43" s="117">
        <f>707.17+521.41</f>
        <v>1228.58</v>
      </c>
      <c r="G43" s="128"/>
    </row>
    <row r="44" spans="2:7" ht="19.899999999999999" customHeight="1" x14ac:dyDescent="0.2">
      <c r="B44" s="19">
        <v>40</v>
      </c>
      <c r="C44" s="3" t="s">
        <v>53</v>
      </c>
      <c r="D44" s="19"/>
      <c r="E44" s="19" t="s">
        <v>0</v>
      </c>
      <c r="F44" s="119"/>
      <c r="G44" s="128"/>
    </row>
    <row r="45" spans="2:7" ht="19.899999999999999" customHeight="1" x14ac:dyDescent="0.2">
      <c r="B45" s="19">
        <v>41</v>
      </c>
      <c r="C45" s="3" t="s">
        <v>7</v>
      </c>
      <c r="D45" s="19" t="s">
        <v>105</v>
      </c>
      <c r="E45" s="19" t="s">
        <v>0</v>
      </c>
      <c r="F45" s="72">
        <f>298.55+303.04</f>
        <v>601.59</v>
      </c>
      <c r="G45" s="98"/>
    </row>
    <row r="46" spans="2:7" ht="19.899999999999999" customHeight="1" x14ac:dyDescent="0.2">
      <c r="B46" s="19">
        <v>42</v>
      </c>
      <c r="C46" s="3" t="s">
        <v>25</v>
      </c>
      <c r="D46" s="23" t="s">
        <v>86</v>
      </c>
      <c r="E46" s="19" t="s">
        <v>0</v>
      </c>
      <c r="F46" s="72">
        <f>208.56+205.39</f>
        <v>413.95</v>
      </c>
      <c r="G46" s="98"/>
    </row>
    <row r="47" spans="2:7" ht="19.899999999999999" customHeight="1" x14ac:dyDescent="0.2">
      <c r="B47" s="19">
        <v>43</v>
      </c>
      <c r="C47" s="3" t="s">
        <v>27</v>
      </c>
      <c r="D47" s="133" t="s">
        <v>106</v>
      </c>
      <c r="E47" s="19" t="s">
        <v>0</v>
      </c>
      <c r="F47" s="129">
        <v>6967.76</v>
      </c>
      <c r="G47" s="128"/>
    </row>
    <row r="48" spans="2:7" ht="19.899999999999999" customHeight="1" x14ac:dyDescent="0.2">
      <c r="B48" s="19">
        <v>44</v>
      </c>
      <c r="C48" s="3" t="s">
        <v>30</v>
      </c>
      <c r="D48" s="123"/>
      <c r="E48" s="19" t="s">
        <v>0</v>
      </c>
      <c r="F48" s="130"/>
      <c r="G48" s="128"/>
    </row>
    <row r="49" spans="2:12" ht="19.899999999999999" customHeight="1" x14ac:dyDescent="0.2">
      <c r="B49" s="19">
        <v>45</v>
      </c>
      <c r="C49" s="3" t="s">
        <v>31</v>
      </c>
      <c r="D49" s="124"/>
      <c r="E49" s="19" t="s">
        <v>0</v>
      </c>
      <c r="F49" s="131"/>
      <c r="G49" s="128"/>
    </row>
    <row r="50" spans="2:12" ht="19.899999999999999" customHeight="1" x14ac:dyDescent="0.2">
      <c r="B50" s="19">
        <v>46</v>
      </c>
      <c r="C50" s="3" t="s">
        <v>25</v>
      </c>
      <c r="D50" s="19" t="s">
        <v>107</v>
      </c>
      <c r="E50" s="19" t="s">
        <v>0</v>
      </c>
      <c r="F50" s="73">
        <f>1060.62+1076.74</f>
        <v>2137.3599999999997</v>
      </c>
      <c r="G50" s="98"/>
    </row>
    <row r="51" spans="2:12" ht="19.899999999999999" customHeight="1" x14ac:dyDescent="0.2">
      <c r="B51" s="19">
        <v>47</v>
      </c>
      <c r="C51" s="3" t="s">
        <v>24</v>
      </c>
      <c r="D51" s="19"/>
      <c r="E51" s="19" t="s">
        <v>0</v>
      </c>
      <c r="F51" s="72">
        <v>0</v>
      </c>
      <c r="G51" s="98"/>
    </row>
    <row r="52" spans="2:12" s="4" customFormat="1" ht="19.899999999999999" customHeight="1" x14ac:dyDescent="0.2">
      <c r="B52" s="37">
        <v>48</v>
      </c>
      <c r="C52" s="45" t="s">
        <v>27</v>
      </c>
      <c r="D52" s="114" t="s">
        <v>114</v>
      </c>
      <c r="E52" s="39" t="s">
        <v>0</v>
      </c>
      <c r="F52" s="120">
        <v>14337.56</v>
      </c>
      <c r="G52" s="120">
        <v>14337.57</v>
      </c>
      <c r="H52" s="1"/>
      <c r="I52" s="1"/>
      <c r="J52" s="1"/>
      <c r="K52" s="1"/>
      <c r="L52" s="5"/>
    </row>
    <row r="53" spans="2:12" s="4" customFormat="1" ht="19.899999999999999" customHeight="1" x14ac:dyDescent="0.2">
      <c r="B53" s="37">
        <v>49</v>
      </c>
      <c r="C53" s="45" t="s">
        <v>25</v>
      </c>
      <c r="D53" s="115"/>
      <c r="E53" s="39" t="s">
        <v>0</v>
      </c>
      <c r="F53" s="132"/>
      <c r="G53" s="132"/>
      <c r="H53" s="1"/>
      <c r="I53" s="1"/>
      <c r="J53" s="1"/>
      <c r="K53" s="1"/>
      <c r="L53" s="5"/>
    </row>
    <row r="54" spans="2:12" s="4" customFormat="1" ht="19.899999999999999" customHeight="1" x14ac:dyDescent="0.2">
      <c r="B54" s="37">
        <v>50</v>
      </c>
      <c r="C54" s="45" t="s">
        <v>32</v>
      </c>
      <c r="D54" s="115"/>
      <c r="E54" s="39" t="s">
        <v>0</v>
      </c>
      <c r="F54" s="132"/>
      <c r="G54" s="132"/>
      <c r="H54" s="1"/>
      <c r="I54" s="1"/>
      <c r="J54" s="1"/>
      <c r="K54" s="1"/>
      <c r="L54" s="5"/>
    </row>
    <row r="55" spans="2:12" s="4" customFormat="1" ht="19.899999999999999" customHeight="1" x14ac:dyDescent="0.2">
      <c r="B55" s="37">
        <v>51</v>
      </c>
      <c r="C55" s="45" t="s">
        <v>33</v>
      </c>
      <c r="D55" s="115"/>
      <c r="E55" s="39" t="s">
        <v>0</v>
      </c>
      <c r="F55" s="132"/>
      <c r="G55" s="132"/>
      <c r="H55" s="14"/>
      <c r="I55" s="1"/>
      <c r="J55" s="1"/>
      <c r="K55" s="1"/>
      <c r="L55" s="5"/>
    </row>
    <row r="56" spans="2:12" s="4" customFormat="1" ht="19.899999999999999" customHeight="1" x14ac:dyDescent="0.2">
      <c r="B56" s="37">
        <v>52</v>
      </c>
      <c r="C56" s="45" t="s">
        <v>34</v>
      </c>
      <c r="D56" s="115"/>
      <c r="E56" s="39" t="s">
        <v>0</v>
      </c>
      <c r="F56" s="132"/>
      <c r="G56" s="132"/>
      <c r="H56" s="1"/>
      <c r="I56" s="1"/>
      <c r="J56" s="1"/>
      <c r="K56" s="1"/>
      <c r="L56" s="5"/>
    </row>
    <row r="57" spans="2:12" s="4" customFormat="1" ht="19.899999999999999" customHeight="1" x14ac:dyDescent="0.2">
      <c r="B57" s="37">
        <v>53</v>
      </c>
      <c r="C57" s="45" t="s">
        <v>65</v>
      </c>
      <c r="D57" s="115"/>
      <c r="E57" s="39" t="s">
        <v>0</v>
      </c>
      <c r="F57" s="132"/>
      <c r="G57" s="132"/>
      <c r="H57" s="1"/>
      <c r="I57" s="1"/>
      <c r="J57" s="1"/>
      <c r="K57" s="1"/>
      <c r="L57" s="5"/>
    </row>
    <row r="58" spans="2:12" s="4" customFormat="1" ht="19.899999999999999" customHeight="1" x14ac:dyDescent="0.2">
      <c r="B58" s="37">
        <v>54</v>
      </c>
      <c r="C58" s="45" t="s">
        <v>35</v>
      </c>
      <c r="D58" s="115"/>
      <c r="E58" s="39" t="s">
        <v>0</v>
      </c>
      <c r="F58" s="132"/>
      <c r="G58" s="132"/>
      <c r="H58" s="1"/>
      <c r="I58" s="1"/>
      <c r="J58" s="1"/>
      <c r="K58" s="1"/>
      <c r="L58" s="5"/>
    </row>
    <row r="59" spans="2:12" ht="19.899999999999999" customHeight="1" x14ac:dyDescent="0.2">
      <c r="B59" s="37">
        <v>55</v>
      </c>
      <c r="C59" s="45" t="s">
        <v>27</v>
      </c>
      <c r="D59" s="116"/>
      <c r="E59" s="39" t="s">
        <v>0</v>
      </c>
      <c r="F59" s="121"/>
      <c r="G59" s="121"/>
    </row>
    <row r="60" spans="2:12" ht="19.899999999999999" customHeight="1" x14ac:dyDescent="0.2">
      <c r="B60" s="19">
        <v>56</v>
      </c>
      <c r="C60" s="26" t="s">
        <v>36</v>
      </c>
      <c r="D60" s="133" t="s">
        <v>108</v>
      </c>
      <c r="E60" s="28" t="s">
        <v>37</v>
      </c>
      <c r="F60" s="117">
        <f>538.58+2239.2+2206.94+530.83</f>
        <v>5515.5499999999993</v>
      </c>
      <c r="G60" s="97"/>
    </row>
    <row r="61" spans="2:12" ht="19.899999999999999" customHeight="1" x14ac:dyDescent="0.2">
      <c r="B61" s="19">
        <v>57</v>
      </c>
      <c r="C61" s="3" t="s">
        <v>25</v>
      </c>
      <c r="D61" s="124"/>
      <c r="E61" s="19" t="s">
        <v>0</v>
      </c>
      <c r="F61" s="119"/>
      <c r="G61" s="128"/>
    </row>
    <row r="62" spans="2:12" ht="19.899999999999999" customHeight="1" x14ac:dyDescent="0.2">
      <c r="B62" s="19">
        <v>58</v>
      </c>
      <c r="C62" s="3" t="s">
        <v>48</v>
      </c>
      <c r="D62" s="23" t="s">
        <v>95</v>
      </c>
      <c r="E62" s="19" t="s">
        <v>0</v>
      </c>
      <c r="F62" s="117">
        <f>679.89+207.06+690.39+553.2</f>
        <v>2130.54</v>
      </c>
      <c r="G62" s="128"/>
    </row>
    <row r="63" spans="2:12" ht="19.899999999999999" customHeight="1" x14ac:dyDescent="0.2">
      <c r="B63" s="19">
        <v>59</v>
      </c>
      <c r="C63" s="3" t="s">
        <v>38</v>
      </c>
      <c r="D63" s="23" t="s">
        <v>96</v>
      </c>
      <c r="E63" s="19" t="s">
        <v>0</v>
      </c>
      <c r="F63" s="119"/>
      <c r="G63" s="128"/>
    </row>
    <row r="64" spans="2:12" ht="19.899999999999999" customHeight="1" x14ac:dyDescent="0.2">
      <c r="B64" s="37">
        <v>60</v>
      </c>
      <c r="C64" s="45" t="s">
        <v>28</v>
      </c>
      <c r="D64" s="114" t="s">
        <v>109</v>
      </c>
      <c r="E64" s="39" t="s">
        <v>0</v>
      </c>
      <c r="F64" s="120">
        <v>11581.48</v>
      </c>
      <c r="G64" s="111">
        <v>0</v>
      </c>
    </row>
    <row r="65" spans="2:8" ht="19.899999999999999" customHeight="1" x14ac:dyDescent="0.2">
      <c r="B65" s="37">
        <v>61</v>
      </c>
      <c r="C65" s="45" t="s">
        <v>39</v>
      </c>
      <c r="D65" s="115"/>
      <c r="E65" s="39" t="s">
        <v>0</v>
      </c>
      <c r="F65" s="132"/>
      <c r="G65" s="112"/>
      <c r="H65" s="14"/>
    </row>
    <row r="66" spans="2:8" ht="19.899999999999999" customHeight="1" x14ac:dyDescent="0.2">
      <c r="B66" s="37">
        <v>62</v>
      </c>
      <c r="C66" s="45" t="s">
        <v>40</v>
      </c>
      <c r="D66" s="116"/>
      <c r="E66" s="39" t="s">
        <v>0</v>
      </c>
      <c r="F66" s="121"/>
      <c r="G66" s="113"/>
    </row>
    <row r="67" spans="2:8" ht="19.899999999999999" customHeight="1" x14ac:dyDescent="0.2">
      <c r="B67" s="19">
        <v>63</v>
      </c>
      <c r="C67" s="3" t="s">
        <v>41</v>
      </c>
      <c r="D67" s="19" t="s">
        <v>110</v>
      </c>
      <c r="E67" s="19" t="s">
        <v>0</v>
      </c>
      <c r="F67" s="72">
        <v>137.66</v>
      </c>
      <c r="G67" s="97"/>
    </row>
    <row r="68" spans="2:8" ht="19.899999999999999" customHeight="1" x14ac:dyDescent="0.2">
      <c r="B68" s="19">
        <v>64</v>
      </c>
      <c r="C68" s="3" t="s">
        <v>42</v>
      </c>
      <c r="D68" s="19" t="s">
        <v>111</v>
      </c>
      <c r="E68" s="19" t="s">
        <v>0</v>
      </c>
      <c r="F68" s="72">
        <v>0</v>
      </c>
      <c r="G68" s="98"/>
    </row>
    <row r="69" spans="2:8" ht="19.899999999999999" customHeight="1" x14ac:dyDescent="0.2">
      <c r="B69" s="19">
        <v>65</v>
      </c>
      <c r="C69" s="3" t="s">
        <v>43</v>
      </c>
      <c r="D69" s="23" t="s">
        <v>84</v>
      </c>
      <c r="E69" s="19" t="s">
        <v>0</v>
      </c>
      <c r="F69" s="73">
        <f>725.21+715.08</f>
        <v>1440.29</v>
      </c>
      <c r="G69" s="98"/>
    </row>
    <row r="70" spans="2:8" ht="19.899999999999999" customHeight="1" x14ac:dyDescent="0.2">
      <c r="B70" s="19">
        <v>66</v>
      </c>
      <c r="C70" s="3" t="s">
        <v>22</v>
      </c>
      <c r="D70" s="23" t="s">
        <v>85</v>
      </c>
      <c r="E70" s="19" t="s">
        <v>0</v>
      </c>
      <c r="F70" s="72">
        <f>2635.57+2683.36</f>
        <v>5318.93</v>
      </c>
      <c r="G70" s="98"/>
    </row>
    <row r="71" spans="2:8" ht="19.899999999999999" customHeight="1" x14ac:dyDescent="0.2">
      <c r="B71" s="19">
        <v>67</v>
      </c>
      <c r="C71" s="3" t="s">
        <v>44</v>
      </c>
      <c r="D71" s="19" t="s">
        <v>112</v>
      </c>
      <c r="E71" s="19" t="s">
        <v>0</v>
      </c>
      <c r="F71" s="72">
        <f>657.02+637.01</f>
        <v>1294.03</v>
      </c>
      <c r="G71" s="128"/>
    </row>
    <row r="72" spans="2:8" ht="19.899999999999999" customHeight="1" x14ac:dyDescent="0.2">
      <c r="B72" s="19">
        <v>68</v>
      </c>
      <c r="C72" s="3" t="s">
        <v>45</v>
      </c>
      <c r="D72" s="19" t="s">
        <v>113</v>
      </c>
      <c r="E72" s="19" t="s">
        <v>0</v>
      </c>
      <c r="F72" s="72">
        <f>868.53+877.34</f>
        <v>1745.87</v>
      </c>
      <c r="G72" s="128"/>
    </row>
    <row r="73" spans="2:8" ht="19.899999999999999" customHeight="1" x14ac:dyDescent="0.2">
      <c r="B73" s="19">
        <v>69</v>
      </c>
      <c r="C73" s="24" t="s">
        <v>25</v>
      </c>
      <c r="D73" s="122" t="s">
        <v>107</v>
      </c>
      <c r="E73" s="19" t="s">
        <v>0</v>
      </c>
      <c r="F73" s="117">
        <f>551.6+559.73</f>
        <v>1111.33</v>
      </c>
      <c r="G73" s="98"/>
    </row>
    <row r="74" spans="2:8" ht="19.899999999999999" customHeight="1" x14ac:dyDescent="0.2">
      <c r="B74" s="19">
        <v>70</v>
      </c>
      <c r="C74" s="24" t="s">
        <v>27</v>
      </c>
      <c r="D74" s="125"/>
      <c r="E74" s="19" t="s">
        <v>0</v>
      </c>
      <c r="F74" s="119"/>
      <c r="G74" s="99"/>
    </row>
    <row r="75" spans="2:8" ht="19.899999999999999" customHeight="1" x14ac:dyDescent="0.2">
      <c r="B75" s="19">
        <v>71</v>
      </c>
      <c r="C75" s="3" t="s">
        <v>46</v>
      </c>
      <c r="D75" s="23" t="s">
        <v>115</v>
      </c>
      <c r="E75" s="19" t="s">
        <v>0</v>
      </c>
      <c r="F75" s="72">
        <f>978.93+964.24</f>
        <v>1943.17</v>
      </c>
      <c r="G75" s="99"/>
    </row>
    <row r="76" spans="2:8" ht="19.899999999999999" customHeight="1" x14ac:dyDescent="0.2">
      <c r="B76" s="19">
        <v>72</v>
      </c>
      <c r="C76" s="3" t="s">
        <v>28</v>
      </c>
      <c r="D76" s="122" t="s">
        <v>116</v>
      </c>
      <c r="E76" s="19" t="s">
        <v>0</v>
      </c>
      <c r="F76" s="117">
        <f>6187.17+464.9+2098.03+8631.45</f>
        <v>17381.550000000003</v>
      </c>
      <c r="G76" s="99"/>
    </row>
    <row r="77" spans="2:8" ht="19.899999999999999" customHeight="1" x14ac:dyDescent="0.2">
      <c r="B77" s="19">
        <v>73</v>
      </c>
      <c r="C77" s="3" t="s">
        <v>47</v>
      </c>
      <c r="D77" s="123"/>
      <c r="E77" s="19" t="s">
        <v>0</v>
      </c>
      <c r="F77" s="118"/>
      <c r="G77" s="99"/>
    </row>
    <row r="78" spans="2:8" ht="19.899999999999999" customHeight="1" x14ac:dyDescent="0.2">
      <c r="B78" s="19">
        <v>74</v>
      </c>
      <c r="C78" s="3" t="s">
        <v>52</v>
      </c>
      <c r="D78" s="123"/>
      <c r="E78" s="19" t="s">
        <v>0</v>
      </c>
      <c r="F78" s="118"/>
      <c r="G78" s="99"/>
    </row>
    <row r="79" spans="2:8" ht="19.899999999999999" customHeight="1" x14ac:dyDescent="0.2">
      <c r="B79" s="19">
        <v>75</v>
      </c>
      <c r="C79" s="3" t="s">
        <v>17</v>
      </c>
      <c r="D79" s="123"/>
      <c r="E79" s="19" t="s">
        <v>0</v>
      </c>
      <c r="F79" s="118"/>
      <c r="G79" s="100"/>
    </row>
    <row r="80" spans="2:8" ht="19.899999999999999" customHeight="1" x14ac:dyDescent="0.2">
      <c r="B80" s="19">
        <v>76</v>
      </c>
      <c r="C80" s="3" t="s">
        <v>59</v>
      </c>
      <c r="D80" s="124"/>
      <c r="E80" s="19" t="s">
        <v>0</v>
      </c>
      <c r="F80" s="119"/>
      <c r="G80" s="101"/>
    </row>
    <row r="81" spans="2:8" s="13" customFormat="1" ht="19.899999999999999" customHeight="1" x14ac:dyDescent="0.2">
      <c r="B81" s="37">
        <v>77</v>
      </c>
      <c r="C81" s="45" t="s">
        <v>48</v>
      </c>
      <c r="D81" s="37" t="s">
        <v>117</v>
      </c>
      <c r="E81" s="37" t="s">
        <v>0</v>
      </c>
      <c r="F81" s="46">
        <f>15532.48</f>
        <v>15532.48</v>
      </c>
      <c r="G81" s="46">
        <v>15532.48</v>
      </c>
      <c r="H81" s="15"/>
    </row>
    <row r="82" spans="2:8" ht="19.899999999999999" customHeight="1" x14ac:dyDescent="0.2">
      <c r="B82" s="37">
        <v>78</v>
      </c>
      <c r="C82" s="45" t="s">
        <v>10</v>
      </c>
      <c r="D82" s="114" t="s">
        <v>118</v>
      </c>
      <c r="E82" s="37" t="s">
        <v>0</v>
      </c>
      <c r="F82" s="120">
        <v>29451.34</v>
      </c>
      <c r="G82" s="120">
        <v>29451.34</v>
      </c>
    </row>
    <row r="83" spans="2:8" ht="19.899999999999999" customHeight="1" x14ac:dyDescent="0.2">
      <c r="B83" s="37">
        <v>79</v>
      </c>
      <c r="C83" s="45" t="s">
        <v>49</v>
      </c>
      <c r="D83" s="116"/>
      <c r="E83" s="37" t="s">
        <v>0</v>
      </c>
      <c r="F83" s="121"/>
      <c r="G83" s="121"/>
      <c r="H83" s="14"/>
    </row>
    <row r="84" spans="2:8" ht="19.899999999999999" customHeight="1" x14ac:dyDescent="0.2">
      <c r="B84" s="19">
        <v>80</v>
      </c>
      <c r="C84" s="3" t="s">
        <v>50</v>
      </c>
      <c r="D84" s="23" t="s">
        <v>133</v>
      </c>
      <c r="E84" s="19" t="s">
        <v>0</v>
      </c>
      <c r="F84" s="74">
        <v>1254.95</v>
      </c>
      <c r="G84" s="99"/>
    </row>
    <row r="85" spans="2:8" ht="19.899999999999999" customHeight="1" x14ac:dyDescent="0.2">
      <c r="B85" s="19">
        <v>81</v>
      </c>
      <c r="C85" s="3" t="s">
        <v>51</v>
      </c>
      <c r="D85" s="122" t="s">
        <v>119</v>
      </c>
      <c r="E85" s="19" t="s">
        <v>0</v>
      </c>
      <c r="F85" s="117">
        <v>5335.16</v>
      </c>
      <c r="G85" s="99"/>
    </row>
    <row r="86" spans="2:8" ht="19.899999999999999" customHeight="1" x14ac:dyDescent="0.2">
      <c r="B86" s="19">
        <v>82</v>
      </c>
      <c r="C86" s="3" t="s">
        <v>38</v>
      </c>
      <c r="D86" s="123"/>
      <c r="E86" s="19" t="s">
        <v>0</v>
      </c>
      <c r="F86" s="118"/>
      <c r="G86" s="98"/>
    </row>
    <row r="87" spans="2:8" ht="19.899999999999999" customHeight="1" x14ac:dyDescent="0.2">
      <c r="B87" s="19">
        <v>83</v>
      </c>
      <c r="C87" s="3" t="s">
        <v>18</v>
      </c>
      <c r="D87" s="124"/>
      <c r="E87" s="19" t="s">
        <v>0</v>
      </c>
      <c r="F87" s="119"/>
      <c r="G87" s="98"/>
    </row>
    <row r="88" spans="2:8" ht="19.899999999999999" customHeight="1" x14ac:dyDescent="0.2">
      <c r="B88" s="19">
        <v>84</v>
      </c>
      <c r="C88" s="3" t="s">
        <v>48</v>
      </c>
      <c r="D88" s="23" t="s">
        <v>88</v>
      </c>
      <c r="E88" s="19" t="s">
        <v>0</v>
      </c>
      <c r="F88" s="72">
        <f>254.24+250.61</f>
        <v>504.85</v>
      </c>
      <c r="G88" s="102"/>
    </row>
    <row r="89" spans="2:8" ht="19.899999999999999" customHeight="1" x14ac:dyDescent="0.2">
      <c r="B89" s="37">
        <v>85</v>
      </c>
      <c r="C89" s="45" t="s">
        <v>54</v>
      </c>
      <c r="D89" s="37" t="s">
        <v>121</v>
      </c>
      <c r="E89" s="37" t="s">
        <v>0</v>
      </c>
      <c r="F89" s="46">
        <v>17416.86</v>
      </c>
      <c r="G89" s="46">
        <v>17416.86</v>
      </c>
      <c r="H89" s="14"/>
    </row>
    <row r="90" spans="2:8" ht="19.899999999999999" customHeight="1" x14ac:dyDescent="0.2">
      <c r="B90" s="19">
        <v>86</v>
      </c>
      <c r="C90" s="24" t="s">
        <v>55</v>
      </c>
      <c r="D90" s="23" t="s">
        <v>122</v>
      </c>
      <c r="E90" s="19" t="s">
        <v>0</v>
      </c>
      <c r="F90" s="72">
        <f>1412.36+1398.39</f>
        <v>2810.75</v>
      </c>
      <c r="G90" s="97"/>
    </row>
    <row r="91" spans="2:8" ht="19.899999999999999" customHeight="1" x14ac:dyDescent="0.2">
      <c r="B91" s="19">
        <v>87</v>
      </c>
      <c r="C91" s="24" t="s">
        <v>56</v>
      </c>
      <c r="D91" s="23" t="s">
        <v>132</v>
      </c>
      <c r="E91" s="19" t="s">
        <v>0</v>
      </c>
      <c r="F91" s="75">
        <v>2013.26</v>
      </c>
      <c r="G91" s="103"/>
    </row>
    <row r="92" spans="2:8" ht="19.899999999999999" customHeight="1" x14ac:dyDescent="0.2">
      <c r="B92" s="37">
        <v>88</v>
      </c>
      <c r="C92" s="45" t="s">
        <v>22</v>
      </c>
      <c r="D92" s="114" t="s">
        <v>124</v>
      </c>
      <c r="E92" s="114" t="s">
        <v>0</v>
      </c>
      <c r="F92" s="120">
        <f>4599.73</f>
        <v>4599.7299999999996</v>
      </c>
      <c r="G92" s="111">
        <v>4599.7299999999996</v>
      </c>
    </row>
    <row r="93" spans="2:8" ht="19.899999999999999" customHeight="1" x14ac:dyDescent="0.2">
      <c r="B93" s="37">
        <v>89</v>
      </c>
      <c r="C93" s="45" t="s">
        <v>61</v>
      </c>
      <c r="D93" s="116"/>
      <c r="E93" s="116"/>
      <c r="F93" s="121"/>
      <c r="G93" s="113"/>
      <c r="H93" s="14"/>
    </row>
    <row r="94" spans="2:8" ht="19.899999999999999" customHeight="1" x14ac:dyDescent="0.2">
      <c r="B94" s="37">
        <v>90</v>
      </c>
      <c r="C94" s="45" t="s">
        <v>75</v>
      </c>
      <c r="D94" s="37" t="s">
        <v>125</v>
      </c>
      <c r="E94" s="37" t="s">
        <v>0</v>
      </c>
      <c r="F94" s="46">
        <f>2000</f>
        <v>2000</v>
      </c>
      <c r="G94" s="46">
        <v>2000</v>
      </c>
      <c r="H94" s="14"/>
    </row>
    <row r="95" spans="2:8" ht="19.899999999999999" customHeight="1" x14ac:dyDescent="0.2">
      <c r="B95" s="23">
        <v>91</v>
      </c>
      <c r="C95" s="17" t="s">
        <v>75</v>
      </c>
      <c r="D95" s="23" t="s">
        <v>126</v>
      </c>
      <c r="E95" s="23" t="s">
        <v>0</v>
      </c>
      <c r="F95" s="73">
        <f>456.47+449.69</f>
        <v>906.16000000000008</v>
      </c>
      <c r="G95" s="104"/>
      <c r="H95" s="14"/>
    </row>
    <row r="96" spans="2:8" ht="19.899999999999999" customHeight="1" x14ac:dyDescent="0.2">
      <c r="B96" s="19">
        <v>92</v>
      </c>
      <c r="C96" s="24" t="s">
        <v>18</v>
      </c>
      <c r="D96" s="23" t="s">
        <v>98</v>
      </c>
      <c r="E96" s="19" t="s">
        <v>0</v>
      </c>
      <c r="F96" s="72">
        <f>1218.48+1236.09</f>
        <v>2454.5699999999997</v>
      </c>
      <c r="G96" s="105"/>
    </row>
    <row r="97" spans="2:17" ht="19.899999999999999" customHeight="1" x14ac:dyDescent="0.2">
      <c r="B97" s="19">
        <v>93</v>
      </c>
      <c r="C97" s="24" t="s">
        <v>60</v>
      </c>
      <c r="D97" s="23" t="s">
        <v>87</v>
      </c>
      <c r="E97" s="19" t="s">
        <v>0</v>
      </c>
      <c r="F97" s="72">
        <f>217.01+220.26</f>
        <v>437.27</v>
      </c>
      <c r="G97" s="105"/>
    </row>
    <row r="98" spans="2:17" ht="19.899999999999999" customHeight="1" x14ac:dyDescent="0.2">
      <c r="B98" s="19">
        <v>94</v>
      </c>
      <c r="C98" s="24" t="s">
        <v>62</v>
      </c>
      <c r="D98" s="31"/>
      <c r="E98" s="19" t="s">
        <v>0</v>
      </c>
      <c r="F98" s="47">
        <v>0</v>
      </c>
      <c r="G98" s="105"/>
      <c r="I98" s="91"/>
    </row>
    <row r="99" spans="2:17" ht="19.899999999999999" customHeight="1" x14ac:dyDescent="0.2">
      <c r="B99" s="19">
        <v>95</v>
      </c>
      <c r="C99" s="24" t="s">
        <v>63</v>
      </c>
      <c r="D99" s="31"/>
      <c r="E99" s="19" t="s">
        <v>0</v>
      </c>
      <c r="F99" s="47">
        <v>0</v>
      </c>
      <c r="G99" s="105"/>
    </row>
    <row r="100" spans="2:17" ht="19.899999999999999" customHeight="1" x14ac:dyDescent="0.2">
      <c r="B100" s="19">
        <v>96</v>
      </c>
      <c r="C100" s="24" t="s">
        <v>64</v>
      </c>
      <c r="D100" s="31"/>
      <c r="E100" s="19" t="s">
        <v>0</v>
      </c>
      <c r="F100" s="47">
        <v>0</v>
      </c>
      <c r="G100" s="105"/>
    </row>
    <row r="101" spans="2:17" ht="19.899999999999999" customHeight="1" x14ac:dyDescent="0.2">
      <c r="B101" s="19">
        <v>97</v>
      </c>
      <c r="C101" s="24" t="s">
        <v>66</v>
      </c>
      <c r="D101" s="23" t="s">
        <v>89</v>
      </c>
      <c r="E101" s="19" t="s">
        <v>0</v>
      </c>
      <c r="F101" s="72">
        <f>60.63+61.54</f>
        <v>122.17</v>
      </c>
      <c r="G101" s="106"/>
    </row>
    <row r="102" spans="2:17" s="9" customFormat="1" ht="30" customHeight="1" x14ac:dyDescent="0.2">
      <c r="B102" s="21"/>
      <c r="C102" s="108" t="s">
        <v>2</v>
      </c>
      <c r="D102" s="109"/>
      <c r="E102" s="110"/>
      <c r="F102" s="11">
        <f>SUM(F5:F101)</f>
        <v>269533.12</v>
      </c>
      <c r="G102" s="107" t="s">
        <v>146</v>
      </c>
    </row>
    <row r="104" spans="2:17" ht="14.25" customHeight="1" x14ac:dyDescent="0.2">
      <c r="H104" s="59"/>
      <c r="I104" s="59"/>
      <c r="J104" s="59"/>
      <c r="K104" s="60"/>
      <c r="L104" s="60"/>
      <c r="M104" s="60"/>
      <c r="N104" s="16"/>
      <c r="O104" s="126"/>
      <c r="P104" s="127"/>
      <c r="Q104" s="14"/>
    </row>
    <row r="105" spans="2:17" ht="14.25" customHeight="1" x14ac:dyDescent="0.2">
      <c r="C105" s="86" t="s">
        <v>175</v>
      </c>
      <c r="O105" s="126"/>
      <c r="P105" s="127"/>
      <c r="Q105" s="14"/>
    </row>
    <row r="106" spans="2:17" ht="14.25" customHeight="1" x14ac:dyDescent="0.2">
      <c r="C106" s="70"/>
      <c r="D106" s="10"/>
      <c r="O106" s="126"/>
      <c r="P106" s="127"/>
      <c r="Q106" s="14"/>
    </row>
    <row r="107" spans="2:17" ht="14.25" x14ac:dyDescent="0.2">
      <c r="C107" s="70" t="s">
        <v>135</v>
      </c>
      <c r="Q107" s="14"/>
    </row>
    <row r="108" spans="2:17" ht="28.5" x14ac:dyDescent="0.2">
      <c r="C108" s="82" t="s">
        <v>137</v>
      </c>
    </row>
    <row r="157" ht="12.6" customHeight="1" x14ac:dyDescent="0.2"/>
  </sheetData>
  <mergeCells count="57">
    <mergeCell ref="B3:G3"/>
    <mergeCell ref="F31:F33"/>
    <mergeCell ref="F35:F37"/>
    <mergeCell ref="F38:F41"/>
    <mergeCell ref="B2:G2"/>
    <mergeCell ref="G8:G11"/>
    <mergeCell ref="G15:G16"/>
    <mergeCell ref="G17:G22"/>
    <mergeCell ref="D14:D15"/>
    <mergeCell ref="F14:F15"/>
    <mergeCell ref="F8:F10"/>
    <mergeCell ref="F16:F21"/>
    <mergeCell ref="F22:F24"/>
    <mergeCell ref="G23:G25"/>
    <mergeCell ref="F25:F29"/>
    <mergeCell ref="D16:D21"/>
    <mergeCell ref="G26:G30"/>
    <mergeCell ref="D60:D61"/>
    <mergeCell ref="D52:D59"/>
    <mergeCell ref="D47:D49"/>
    <mergeCell ref="D25:D29"/>
    <mergeCell ref="D31:D33"/>
    <mergeCell ref="D35:D37"/>
    <mergeCell ref="D38:D41"/>
    <mergeCell ref="G43:G44"/>
    <mergeCell ref="G52:G59"/>
    <mergeCell ref="G32:G34"/>
    <mergeCell ref="G36:G37"/>
    <mergeCell ref="G38:G41"/>
    <mergeCell ref="O106:P106"/>
    <mergeCell ref="O104:P104"/>
    <mergeCell ref="F60:F61"/>
    <mergeCell ref="F43:F44"/>
    <mergeCell ref="F73:F74"/>
    <mergeCell ref="G47:G49"/>
    <mergeCell ref="G61:G63"/>
    <mergeCell ref="G71:G72"/>
    <mergeCell ref="F47:F49"/>
    <mergeCell ref="F52:F59"/>
    <mergeCell ref="O105:P105"/>
    <mergeCell ref="F62:F63"/>
    <mergeCell ref="F64:F66"/>
    <mergeCell ref="G92:G93"/>
    <mergeCell ref="C102:E102"/>
    <mergeCell ref="G64:G66"/>
    <mergeCell ref="D64:D66"/>
    <mergeCell ref="F76:F80"/>
    <mergeCell ref="F82:F83"/>
    <mergeCell ref="F85:F87"/>
    <mergeCell ref="F92:F93"/>
    <mergeCell ref="D92:D93"/>
    <mergeCell ref="D76:D80"/>
    <mergeCell ref="D82:D83"/>
    <mergeCell ref="D85:D87"/>
    <mergeCell ref="E92:E93"/>
    <mergeCell ref="D73:D74"/>
    <mergeCell ref="G82:G83"/>
  </mergeCells>
  <phoneticPr fontId="4" type="noConversion"/>
  <pageMargins left="0.74803149606299213" right="0.74803149606299213" top="0.98425196850393704" bottom="0.98425196850393704" header="0.51181102362204722" footer="0.51181102362204722"/>
  <pageSetup paperSize="8" scale="8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6"/>
  <sheetViews>
    <sheetView topLeftCell="A46" zoomScale="80" zoomScaleNormal="80" workbookViewId="0">
      <selection activeCell="I58" sqref="I58"/>
    </sheetView>
  </sheetViews>
  <sheetFormatPr defaultColWidth="9.140625" defaultRowHeight="12.75" x14ac:dyDescent="0.2"/>
  <cols>
    <col min="1" max="1" width="9.140625" style="1"/>
    <col min="2" max="2" width="9.140625" style="22" customWidth="1"/>
    <col min="3" max="3" width="54.28515625" style="1" bestFit="1" customWidth="1"/>
    <col min="4" max="4" width="54.28515625" style="1" customWidth="1"/>
    <col min="5" max="5" width="24.85546875" style="1" customWidth="1"/>
    <col min="6" max="8" width="31.28515625" style="1" customWidth="1"/>
    <col min="9" max="9" width="56.28515625" style="1" bestFit="1" customWidth="1"/>
    <col min="10" max="10" width="18.140625" style="1" customWidth="1"/>
    <col min="11" max="11" width="26.85546875" style="1" bestFit="1" customWidth="1"/>
    <col min="12" max="12" width="17.5703125" style="1" bestFit="1" customWidth="1"/>
    <col min="13" max="14" width="9.140625" style="1"/>
    <col min="15" max="15" width="16" style="1" customWidth="1"/>
    <col min="16" max="16" width="9.7109375" style="1" bestFit="1" customWidth="1"/>
    <col min="17" max="16384" width="9.140625" style="1"/>
  </cols>
  <sheetData>
    <row r="1" spans="2:8" ht="47.45" customHeight="1" x14ac:dyDescent="0.2">
      <c r="B1" s="138" t="s">
        <v>129</v>
      </c>
      <c r="C1" s="138"/>
      <c r="D1" s="138"/>
      <c r="E1" s="138"/>
      <c r="F1" s="138"/>
      <c r="G1" s="138"/>
      <c r="H1" s="138"/>
    </row>
    <row r="2" spans="2:8" s="8" customFormat="1" ht="27.6" customHeight="1" x14ac:dyDescent="0.2">
      <c r="B2" s="137" t="s">
        <v>67</v>
      </c>
      <c r="C2" s="137"/>
      <c r="D2" s="137"/>
      <c r="E2" s="137"/>
      <c r="F2" s="137"/>
      <c r="G2" s="137"/>
      <c r="H2" s="137"/>
    </row>
    <row r="3" spans="2:8" s="6" customFormat="1" ht="40.9" customHeight="1" x14ac:dyDescent="0.2">
      <c r="B3" s="19"/>
      <c r="C3" s="36" t="s">
        <v>1</v>
      </c>
      <c r="D3" s="36" t="s">
        <v>81</v>
      </c>
      <c r="E3" s="36" t="s">
        <v>3</v>
      </c>
      <c r="F3" s="54" t="s">
        <v>172</v>
      </c>
      <c r="G3" s="54" t="s">
        <v>173</v>
      </c>
      <c r="H3" s="54" t="s">
        <v>174</v>
      </c>
    </row>
    <row r="4" spans="2:8" ht="34.15" customHeight="1" x14ac:dyDescent="0.2">
      <c r="B4" s="37">
        <v>1</v>
      </c>
      <c r="C4" s="95" t="s">
        <v>4</v>
      </c>
      <c r="D4" s="37" t="s">
        <v>120</v>
      </c>
      <c r="E4" s="37" t="s">
        <v>0</v>
      </c>
      <c r="F4" s="40">
        <v>0</v>
      </c>
      <c r="G4" s="40">
        <v>0</v>
      </c>
      <c r="H4" s="67">
        <v>18566.900000000001</v>
      </c>
    </row>
    <row r="5" spans="2:8" ht="19.899999999999999" customHeight="1" x14ac:dyDescent="0.2">
      <c r="B5" s="19">
        <v>2</v>
      </c>
      <c r="C5" s="32" t="s">
        <v>5</v>
      </c>
      <c r="D5" s="23"/>
      <c r="E5" s="19" t="s">
        <v>0</v>
      </c>
      <c r="F5" s="18">
        <v>0</v>
      </c>
      <c r="G5" s="65" t="s">
        <v>131</v>
      </c>
      <c r="H5" s="65" t="s">
        <v>131</v>
      </c>
    </row>
    <row r="6" spans="2:8" ht="19.899999999999999" customHeight="1" x14ac:dyDescent="0.2">
      <c r="B6" s="19">
        <v>3</v>
      </c>
      <c r="C6" s="32" t="s">
        <v>6</v>
      </c>
      <c r="D6" s="23" t="s">
        <v>128</v>
      </c>
      <c r="E6" s="19" t="s">
        <v>0</v>
      </c>
      <c r="F6" s="25">
        <v>12.33</v>
      </c>
      <c r="G6" s="66">
        <v>12.33</v>
      </c>
      <c r="H6" s="69" t="s">
        <v>131</v>
      </c>
    </row>
    <row r="7" spans="2:8" ht="19.899999999999999" customHeight="1" x14ac:dyDescent="0.2">
      <c r="B7" s="19">
        <v>4</v>
      </c>
      <c r="C7" s="33" t="s">
        <v>7</v>
      </c>
      <c r="D7" s="23" t="s">
        <v>90</v>
      </c>
      <c r="E7" s="19" t="s">
        <v>0</v>
      </c>
      <c r="F7" s="146">
        <v>4019.52</v>
      </c>
      <c r="G7" s="146">
        <v>4020.88</v>
      </c>
      <c r="H7" s="158" t="s">
        <v>131</v>
      </c>
    </row>
    <row r="8" spans="2:8" ht="19.899999999999999" customHeight="1" x14ac:dyDescent="0.2">
      <c r="B8" s="19">
        <v>5</v>
      </c>
      <c r="C8" s="33" t="s">
        <v>8</v>
      </c>
      <c r="D8" s="23" t="s">
        <v>92</v>
      </c>
      <c r="E8" s="19" t="s">
        <v>0</v>
      </c>
      <c r="F8" s="147"/>
      <c r="G8" s="147"/>
      <c r="H8" s="159"/>
    </row>
    <row r="9" spans="2:8" ht="19.899999999999999" customHeight="1" x14ac:dyDescent="0.2">
      <c r="B9" s="19">
        <v>6</v>
      </c>
      <c r="C9" s="33" t="s">
        <v>57</v>
      </c>
      <c r="D9" s="23" t="s">
        <v>91</v>
      </c>
      <c r="E9" s="19" t="s">
        <v>0</v>
      </c>
      <c r="F9" s="148"/>
      <c r="G9" s="148"/>
      <c r="H9" s="160"/>
    </row>
    <row r="10" spans="2:8" ht="19.899999999999999" customHeight="1" x14ac:dyDescent="0.2">
      <c r="B10" s="19">
        <v>7</v>
      </c>
      <c r="C10" s="34" t="s">
        <v>9</v>
      </c>
      <c r="D10" s="23" t="s">
        <v>93</v>
      </c>
      <c r="E10" s="19" t="s">
        <v>0</v>
      </c>
      <c r="F10" s="76">
        <v>1306.49</v>
      </c>
      <c r="G10" s="78" t="s">
        <v>131</v>
      </c>
      <c r="H10" s="78" t="s">
        <v>131</v>
      </c>
    </row>
    <row r="11" spans="2:8" ht="19.899999999999999" customHeight="1" x14ac:dyDescent="0.2">
      <c r="B11" s="19">
        <v>8</v>
      </c>
      <c r="C11" s="34" t="s">
        <v>10</v>
      </c>
      <c r="D11" s="19" t="s">
        <v>82</v>
      </c>
      <c r="E11" s="19" t="s">
        <v>0</v>
      </c>
      <c r="F11" s="76">
        <f>436.16+429.5</f>
        <v>865.66000000000008</v>
      </c>
      <c r="G11" s="78" t="s">
        <v>131</v>
      </c>
      <c r="H11" s="78" t="s">
        <v>131</v>
      </c>
    </row>
    <row r="12" spans="2:8" ht="19.899999999999999" customHeight="1" x14ac:dyDescent="0.2">
      <c r="B12" s="19">
        <v>9</v>
      </c>
      <c r="C12" s="33" t="s">
        <v>80</v>
      </c>
      <c r="D12" s="19" t="s">
        <v>82</v>
      </c>
      <c r="E12" s="19" t="s">
        <v>0</v>
      </c>
      <c r="F12" s="76">
        <f>493.16+500.81</f>
        <v>993.97</v>
      </c>
      <c r="G12" s="78" t="s">
        <v>131</v>
      </c>
      <c r="H12" s="78" t="s">
        <v>131</v>
      </c>
    </row>
    <row r="13" spans="2:8" ht="19.899999999999999" customHeight="1" x14ac:dyDescent="0.2">
      <c r="B13" s="19">
        <v>10</v>
      </c>
      <c r="C13" s="33" t="s">
        <v>11</v>
      </c>
      <c r="D13" s="133" t="s">
        <v>83</v>
      </c>
      <c r="E13" s="19" t="s">
        <v>0</v>
      </c>
      <c r="F13" s="143">
        <f>2213.04+2247.11</f>
        <v>4460.1499999999996</v>
      </c>
      <c r="G13" s="152" t="s">
        <v>131</v>
      </c>
      <c r="H13" s="152" t="s">
        <v>131</v>
      </c>
    </row>
    <row r="14" spans="2:8" ht="19.899999999999999" customHeight="1" x14ac:dyDescent="0.2">
      <c r="B14" s="19">
        <v>11</v>
      </c>
      <c r="C14" s="34" t="s">
        <v>12</v>
      </c>
      <c r="D14" s="124"/>
      <c r="E14" s="19" t="s">
        <v>0</v>
      </c>
      <c r="F14" s="145"/>
      <c r="G14" s="154"/>
      <c r="H14" s="154"/>
    </row>
    <row r="15" spans="2:8" ht="19.899999999999999" customHeight="1" x14ac:dyDescent="0.2">
      <c r="B15" s="19">
        <v>12</v>
      </c>
      <c r="C15" s="34" t="s">
        <v>13</v>
      </c>
      <c r="D15" s="140" t="s">
        <v>127</v>
      </c>
      <c r="E15" s="19" t="s">
        <v>0</v>
      </c>
      <c r="F15" s="143">
        <f>SUM(196.68+199.66+626.74+636.31+2355.57+298.39+9345.83+1126.63)</f>
        <v>14785.810000000001</v>
      </c>
      <c r="G15" s="146">
        <f>SUM(2680.41+10578.73)</f>
        <v>13259.14</v>
      </c>
      <c r="H15" s="158" t="s">
        <v>131</v>
      </c>
    </row>
    <row r="16" spans="2:8" ht="19.899999999999999" customHeight="1" x14ac:dyDescent="0.2">
      <c r="B16" s="19">
        <v>13</v>
      </c>
      <c r="C16" s="34" t="s">
        <v>8</v>
      </c>
      <c r="D16" s="141"/>
      <c r="E16" s="19" t="s">
        <v>0</v>
      </c>
      <c r="F16" s="144"/>
      <c r="G16" s="144"/>
      <c r="H16" s="153"/>
    </row>
    <row r="17" spans="2:9" ht="19.899999999999999" customHeight="1" x14ac:dyDescent="0.2">
      <c r="B17" s="19">
        <v>14</v>
      </c>
      <c r="C17" s="34" t="s">
        <v>7</v>
      </c>
      <c r="D17" s="141"/>
      <c r="E17" s="19" t="s">
        <v>0</v>
      </c>
      <c r="F17" s="144"/>
      <c r="G17" s="144"/>
      <c r="H17" s="153"/>
    </row>
    <row r="18" spans="2:9" ht="19.899999999999999" customHeight="1" x14ac:dyDescent="0.2">
      <c r="B18" s="19">
        <v>15</v>
      </c>
      <c r="C18" s="34" t="s">
        <v>14</v>
      </c>
      <c r="D18" s="141"/>
      <c r="E18" s="19" t="s">
        <v>0</v>
      </c>
      <c r="F18" s="144"/>
      <c r="G18" s="144"/>
      <c r="H18" s="153"/>
    </row>
    <row r="19" spans="2:9" ht="19.899999999999999" customHeight="1" x14ac:dyDescent="0.2">
      <c r="B19" s="19">
        <v>16</v>
      </c>
      <c r="C19" s="34" t="s">
        <v>15</v>
      </c>
      <c r="D19" s="141"/>
      <c r="E19" s="19" t="s">
        <v>0</v>
      </c>
      <c r="F19" s="144"/>
      <c r="G19" s="144"/>
      <c r="H19" s="153"/>
    </row>
    <row r="20" spans="2:9" ht="19.899999999999999" customHeight="1" x14ac:dyDescent="0.2">
      <c r="B20" s="19">
        <v>17</v>
      </c>
      <c r="C20" s="34" t="s">
        <v>16</v>
      </c>
      <c r="D20" s="142"/>
      <c r="E20" s="19" t="s">
        <v>0</v>
      </c>
      <c r="F20" s="145"/>
      <c r="G20" s="145"/>
      <c r="H20" s="154"/>
    </row>
    <row r="21" spans="2:9" ht="19.899999999999999" customHeight="1" x14ac:dyDescent="0.2">
      <c r="B21" s="19">
        <v>18</v>
      </c>
      <c r="C21" s="34" t="s">
        <v>17</v>
      </c>
      <c r="D21" s="30" t="s">
        <v>97</v>
      </c>
      <c r="E21" s="19" t="s">
        <v>0</v>
      </c>
      <c r="F21" s="143">
        <f>1319.16+9837.68</f>
        <v>11156.84</v>
      </c>
      <c r="G21" s="146">
        <f>9936+1060.9+279.62</f>
        <v>11276.52</v>
      </c>
      <c r="H21" s="158" t="s">
        <v>131</v>
      </c>
    </row>
    <row r="22" spans="2:9" ht="19.899999999999999" customHeight="1" x14ac:dyDescent="0.2">
      <c r="B22" s="19">
        <v>19</v>
      </c>
      <c r="C22" s="33" t="s">
        <v>58</v>
      </c>
      <c r="D22" s="19" t="s">
        <v>98</v>
      </c>
      <c r="E22" s="19" t="s">
        <v>0</v>
      </c>
      <c r="F22" s="144"/>
      <c r="G22" s="144"/>
      <c r="H22" s="153"/>
      <c r="I22" s="4"/>
    </row>
    <row r="23" spans="2:9" ht="36.6" customHeight="1" x14ac:dyDescent="0.2">
      <c r="B23" s="19">
        <v>20</v>
      </c>
      <c r="C23" s="34" t="s">
        <v>18</v>
      </c>
      <c r="D23" s="29" t="s">
        <v>99</v>
      </c>
      <c r="E23" s="19" t="s">
        <v>0</v>
      </c>
      <c r="F23" s="145"/>
      <c r="G23" s="145"/>
      <c r="H23" s="154"/>
      <c r="I23" s="4"/>
    </row>
    <row r="24" spans="2:9" ht="19.899999999999999" customHeight="1" x14ac:dyDescent="0.2">
      <c r="B24" s="19">
        <v>21</v>
      </c>
      <c r="C24" s="34" t="s">
        <v>19</v>
      </c>
      <c r="D24" s="134" t="s">
        <v>100</v>
      </c>
      <c r="E24" s="19" t="s">
        <v>0</v>
      </c>
      <c r="F24" s="143">
        <f>1921.71</f>
        <v>1921.71</v>
      </c>
      <c r="G24" s="143">
        <v>2350.9899999999998</v>
      </c>
      <c r="H24" s="158" t="s">
        <v>131</v>
      </c>
      <c r="I24" s="4"/>
    </row>
    <row r="25" spans="2:9" ht="19.899999999999999" customHeight="1" x14ac:dyDescent="0.2">
      <c r="B25" s="19">
        <v>22</v>
      </c>
      <c r="C25" s="34" t="s">
        <v>6</v>
      </c>
      <c r="D25" s="135"/>
      <c r="E25" s="19" t="s">
        <v>0</v>
      </c>
      <c r="F25" s="144"/>
      <c r="G25" s="144"/>
      <c r="H25" s="153"/>
      <c r="I25" s="4"/>
    </row>
    <row r="26" spans="2:9" ht="19.899999999999999" customHeight="1" x14ac:dyDescent="0.2">
      <c r="B26" s="19">
        <v>23</v>
      </c>
      <c r="C26" s="33" t="s">
        <v>20</v>
      </c>
      <c r="D26" s="135"/>
      <c r="E26" s="19" t="s">
        <v>0</v>
      </c>
      <c r="F26" s="144"/>
      <c r="G26" s="144"/>
      <c r="H26" s="153"/>
      <c r="I26" s="4"/>
    </row>
    <row r="27" spans="2:9" ht="19.899999999999999" customHeight="1" x14ac:dyDescent="0.2">
      <c r="B27" s="19">
        <v>24</v>
      </c>
      <c r="C27" s="33" t="s">
        <v>21</v>
      </c>
      <c r="D27" s="135"/>
      <c r="E27" s="19" t="s">
        <v>0</v>
      </c>
      <c r="F27" s="144"/>
      <c r="G27" s="144"/>
      <c r="H27" s="153"/>
      <c r="I27" s="4"/>
    </row>
    <row r="28" spans="2:9" ht="19.899999999999999" customHeight="1" x14ac:dyDescent="0.2">
      <c r="B28" s="19">
        <v>25</v>
      </c>
      <c r="C28" s="33" t="s">
        <v>22</v>
      </c>
      <c r="D28" s="136"/>
      <c r="E28" s="19" t="s">
        <v>0</v>
      </c>
      <c r="F28" s="145"/>
      <c r="G28" s="145"/>
      <c r="H28" s="154"/>
      <c r="I28" s="4"/>
    </row>
    <row r="29" spans="2:9" ht="19.899999999999999" customHeight="1" x14ac:dyDescent="0.2">
      <c r="B29" s="19">
        <v>26</v>
      </c>
      <c r="C29" s="33" t="s">
        <v>23</v>
      </c>
      <c r="D29" s="23" t="s">
        <v>94</v>
      </c>
      <c r="E29" s="19" t="s">
        <v>0</v>
      </c>
      <c r="F29" s="76">
        <v>6278.96</v>
      </c>
      <c r="G29" s="69" t="s">
        <v>131</v>
      </c>
      <c r="H29" s="69" t="s">
        <v>131</v>
      </c>
      <c r="I29" s="4"/>
    </row>
    <row r="30" spans="2:9" ht="19.899999999999999" customHeight="1" x14ac:dyDescent="0.2">
      <c r="B30" s="19">
        <v>27</v>
      </c>
      <c r="C30" s="33" t="s">
        <v>24</v>
      </c>
      <c r="D30" s="133" t="s">
        <v>101</v>
      </c>
      <c r="E30" s="19" t="s">
        <v>0</v>
      </c>
      <c r="F30" s="143">
        <f>1105.53+16.43</f>
        <v>1121.96</v>
      </c>
      <c r="G30" s="149">
        <v>0</v>
      </c>
      <c r="H30" s="158" t="s">
        <v>131</v>
      </c>
      <c r="I30" s="4"/>
    </row>
    <row r="31" spans="2:9" ht="19.899999999999999" customHeight="1" x14ac:dyDescent="0.2">
      <c r="B31" s="19">
        <v>28</v>
      </c>
      <c r="C31" s="33" t="s">
        <v>25</v>
      </c>
      <c r="D31" s="123"/>
      <c r="E31" s="19" t="s">
        <v>0</v>
      </c>
      <c r="F31" s="144"/>
      <c r="G31" s="150"/>
      <c r="H31" s="159"/>
      <c r="I31" s="4"/>
    </row>
    <row r="32" spans="2:9" ht="19.899999999999999" customHeight="1" x14ac:dyDescent="0.2">
      <c r="B32" s="19">
        <v>29</v>
      </c>
      <c r="C32" s="33" t="s">
        <v>24</v>
      </c>
      <c r="D32" s="124"/>
      <c r="E32" s="19" t="s">
        <v>0</v>
      </c>
      <c r="F32" s="145"/>
      <c r="G32" s="151"/>
      <c r="H32" s="160"/>
    </row>
    <row r="33" spans="2:8" ht="19.899999999999999" customHeight="1" x14ac:dyDescent="0.2">
      <c r="B33" s="19">
        <v>30</v>
      </c>
      <c r="C33" s="33" t="s">
        <v>25</v>
      </c>
      <c r="D33" s="19" t="s">
        <v>102</v>
      </c>
      <c r="E33" s="19" t="s">
        <v>0</v>
      </c>
      <c r="F33" s="72">
        <f>1152.42+1169.39</f>
        <v>2321.8100000000004</v>
      </c>
      <c r="G33" s="69" t="s">
        <v>131</v>
      </c>
      <c r="H33" s="69" t="s">
        <v>131</v>
      </c>
    </row>
    <row r="34" spans="2:8" ht="19.899999999999999" customHeight="1" x14ac:dyDescent="0.2">
      <c r="B34" s="19">
        <v>31</v>
      </c>
      <c r="C34" s="33" t="s">
        <v>7</v>
      </c>
      <c r="D34" s="133" t="s">
        <v>103</v>
      </c>
      <c r="E34" s="19" t="s">
        <v>0</v>
      </c>
      <c r="F34" s="143">
        <f>SUM(328.07+332.03)</f>
        <v>660.09999999999991</v>
      </c>
      <c r="G34" s="152" t="s">
        <v>131</v>
      </c>
      <c r="H34" s="152" t="s">
        <v>131</v>
      </c>
    </row>
    <row r="35" spans="2:8" ht="19.899999999999999" customHeight="1" x14ac:dyDescent="0.2">
      <c r="B35" s="19">
        <v>32</v>
      </c>
      <c r="C35" s="33" t="s">
        <v>79</v>
      </c>
      <c r="D35" s="123"/>
      <c r="E35" s="19" t="s">
        <v>0</v>
      </c>
      <c r="F35" s="144"/>
      <c r="G35" s="153"/>
      <c r="H35" s="153"/>
    </row>
    <row r="36" spans="2:8" ht="19.899999999999999" customHeight="1" x14ac:dyDescent="0.2">
      <c r="B36" s="19">
        <v>33</v>
      </c>
      <c r="C36" s="33" t="s">
        <v>11</v>
      </c>
      <c r="D36" s="124"/>
      <c r="E36" s="19" t="s">
        <v>0</v>
      </c>
      <c r="F36" s="145"/>
      <c r="G36" s="154"/>
      <c r="H36" s="154"/>
    </row>
    <row r="37" spans="2:8" ht="19.899999999999999" customHeight="1" x14ac:dyDescent="0.2">
      <c r="B37" s="19">
        <v>34</v>
      </c>
      <c r="C37" s="33" t="s">
        <v>26</v>
      </c>
      <c r="D37" s="133" t="s">
        <v>104</v>
      </c>
      <c r="E37" s="19" t="s">
        <v>29</v>
      </c>
      <c r="F37" s="143">
        <f>3049.41+2387.91+689.34</f>
        <v>6126.66</v>
      </c>
      <c r="G37" s="152" t="s">
        <v>131</v>
      </c>
      <c r="H37" s="152" t="s">
        <v>131</v>
      </c>
    </row>
    <row r="38" spans="2:8" ht="19.899999999999999" customHeight="1" x14ac:dyDescent="0.2">
      <c r="B38" s="19">
        <v>35</v>
      </c>
      <c r="C38" s="34" t="s">
        <v>25</v>
      </c>
      <c r="D38" s="123"/>
      <c r="E38" s="19" t="s">
        <v>0</v>
      </c>
      <c r="F38" s="144"/>
      <c r="G38" s="153"/>
      <c r="H38" s="153"/>
    </row>
    <row r="39" spans="2:8" ht="19.899999999999999" customHeight="1" x14ac:dyDescent="0.2">
      <c r="B39" s="19">
        <v>36</v>
      </c>
      <c r="C39" s="33" t="s">
        <v>24</v>
      </c>
      <c r="D39" s="123"/>
      <c r="E39" s="19" t="s">
        <v>0</v>
      </c>
      <c r="F39" s="144"/>
      <c r="G39" s="153"/>
      <c r="H39" s="153"/>
    </row>
    <row r="40" spans="2:8" ht="19.899999999999999" customHeight="1" x14ac:dyDescent="0.2">
      <c r="B40" s="19">
        <v>37</v>
      </c>
      <c r="C40" s="33" t="s">
        <v>27</v>
      </c>
      <c r="D40" s="124"/>
      <c r="E40" s="19" t="s">
        <v>0</v>
      </c>
      <c r="F40" s="145"/>
      <c r="G40" s="154"/>
      <c r="H40" s="154"/>
    </row>
    <row r="41" spans="2:8" ht="19.899999999999999" customHeight="1" x14ac:dyDescent="0.2">
      <c r="B41" s="19">
        <v>38</v>
      </c>
      <c r="C41" s="33" t="s">
        <v>25</v>
      </c>
      <c r="D41" s="19" t="s">
        <v>102</v>
      </c>
      <c r="E41" s="19" t="s">
        <v>0</v>
      </c>
      <c r="F41" s="66">
        <v>1402.23</v>
      </c>
      <c r="G41" s="66">
        <v>1381.89</v>
      </c>
      <c r="H41" s="88" t="s">
        <v>131</v>
      </c>
    </row>
    <row r="42" spans="2:8" ht="19.899999999999999" customHeight="1" x14ac:dyDescent="0.2">
      <c r="B42" s="19">
        <v>39</v>
      </c>
      <c r="C42" s="33" t="s">
        <v>28</v>
      </c>
      <c r="D42" s="19"/>
      <c r="E42" s="19" t="s">
        <v>0</v>
      </c>
      <c r="F42" s="143">
        <v>0</v>
      </c>
      <c r="G42" s="143">
        <v>1300</v>
      </c>
      <c r="H42" s="152" t="s">
        <v>131</v>
      </c>
    </row>
    <row r="43" spans="2:8" ht="19.899999999999999" customHeight="1" x14ac:dyDescent="0.2">
      <c r="B43" s="19">
        <v>40</v>
      </c>
      <c r="C43" s="33" t="s">
        <v>53</v>
      </c>
      <c r="D43" s="19"/>
      <c r="E43" s="19" t="s">
        <v>0</v>
      </c>
      <c r="F43" s="145"/>
      <c r="G43" s="145"/>
      <c r="H43" s="153"/>
    </row>
    <row r="44" spans="2:8" ht="19.899999999999999" customHeight="1" x14ac:dyDescent="0.2">
      <c r="B44" s="19">
        <v>41</v>
      </c>
      <c r="C44" s="33" t="s">
        <v>7</v>
      </c>
      <c r="D44" s="19" t="s">
        <v>105</v>
      </c>
      <c r="E44" s="19" t="s">
        <v>0</v>
      </c>
      <c r="F44" s="76">
        <v>298.54500000000002</v>
      </c>
      <c r="G44" s="76">
        <v>303.04000000000002</v>
      </c>
      <c r="H44" s="79" t="s">
        <v>131</v>
      </c>
    </row>
    <row r="45" spans="2:8" ht="19.899999999999999" customHeight="1" x14ac:dyDescent="0.2">
      <c r="B45" s="19">
        <v>42</v>
      </c>
      <c r="C45" s="33" t="s">
        <v>25</v>
      </c>
      <c r="D45" s="23" t="s">
        <v>86</v>
      </c>
      <c r="E45" s="19" t="s">
        <v>0</v>
      </c>
      <c r="F45" s="76">
        <f>208.56+205.39</f>
        <v>413.95</v>
      </c>
      <c r="G45" s="79" t="s">
        <v>131</v>
      </c>
      <c r="H45" s="79" t="s">
        <v>131</v>
      </c>
    </row>
    <row r="46" spans="2:8" ht="19.899999999999999" customHeight="1" x14ac:dyDescent="0.2">
      <c r="B46" s="19">
        <v>43</v>
      </c>
      <c r="C46" s="33" t="s">
        <v>27</v>
      </c>
      <c r="D46" s="133" t="s">
        <v>106</v>
      </c>
      <c r="E46" s="19" t="s">
        <v>0</v>
      </c>
      <c r="F46" s="143">
        <v>82.18</v>
      </c>
      <c r="G46" s="143">
        <f>6802.11+83.47</f>
        <v>6885.58</v>
      </c>
      <c r="H46" s="152" t="s">
        <v>131</v>
      </c>
    </row>
    <row r="47" spans="2:8" ht="19.899999999999999" customHeight="1" x14ac:dyDescent="0.2">
      <c r="B47" s="19">
        <v>44</v>
      </c>
      <c r="C47" s="33" t="s">
        <v>30</v>
      </c>
      <c r="D47" s="123"/>
      <c r="E47" s="19" t="s">
        <v>0</v>
      </c>
      <c r="F47" s="144"/>
      <c r="G47" s="144"/>
      <c r="H47" s="153"/>
    </row>
    <row r="48" spans="2:8" ht="19.899999999999999" customHeight="1" x14ac:dyDescent="0.2">
      <c r="B48" s="19">
        <v>45</v>
      </c>
      <c r="C48" s="33" t="s">
        <v>31</v>
      </c>
      <c r="D48" s="124"/>
      <c r="E48" s="19" t="s">
        <v>0</v>
      </c>
      <c r="F48" s="145"/>
      <c r="G48" s="145"/>
      <c r="H48" s="154"/>
    </row>
    <row r="49" spans="2:18" ht="19.899999999999999" customHeight="1" x14ac:dyDescent="0.2">
      <c r="B49" s="19">
        <v>46</v>
      </c>
      <c r="C49" s="33" t="s">
        <v>25</v>
      </c>
      <c r="D49" s="19" t="s">
        <v>107</v>
      </c>
      <c r="E49" s="19" t="s">
        <v>0</v>
      </c>
      <c r="F49" s="76">
        <f>1060.62+1076.74</f>
        <v>2137.3599999999997</v>
      </c>
      <c r="G49" s="79" t="s">
        <v>131</v>
      </c>
      <c r="H49" s="79" t="s">
        <v>131</v>
      </c>
    </row>
    <row r="50" spans="2:18" ht="19.899999999999999" customHeight="1" x14ac:dyDescent="0.2">
      <c r="B50" s="19">
        <v>47</v>
      </c>
      <c r="C50" s="33" t="s">
        <v>24</v>
      </c>
      <c r="D50" s="19"/>
      <c r="E50" s="19" t="s">
        <v>0</v>
      </c>
      <c r="F50" s="76">
        <v>0</v>
      </c>
      <c r="G50" s="76">
        <v>0</v>
      </c>
      <c r="H50" s="76"/>
    </row>
    <row r="51" spans="2:18" s="4" customFormat="1" ht="19.899999999999999" customHeight="1" x14ac:dyDescent="0.2">
      <c r="B51" s="37">
        <v>48</v>
      </c>
      <c r="C51" s="38" t="s">
        <v>27</v>
      </c>
      <c r="D51" s="114" t="s">
        <v>114</v>
      </c>
      <c r="E51" s="37" t="s">
        <v>0</v>
      </c>
      <c r="F51" s="111">
        <v>0</v>
      </c>
      <c r="G51" s="111">
        <v>0</v>
      </c>
      <c r="H51" s="111">
        <v>14337.57</v>
      </c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s="4" customFormat="1" ht="19.899999999999999" customHeight="1" x14ac:dyDescent="0.2">
      <c r="B52" s="37">
        <v>49</v>
      </c>
      <c r="C52" s="38" t="s">
        <v>25</v>
      </c>
      <c r="D52" s="115"/>
      <c r="E52" s="37" t="s">
        <v>0</v>
      </c>
      <c r="F52" s="112"/>
      <c r="G52" s="112"/>
      <c r="H52" s="112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s="4" customFormat="1" ht="19.899999999999999" customHeight="1" x14ac:dyDescent="0.2">
      <c r="B53" s="37">
        <v>50</v>
      </c>
      <c r="C53" s="38" t="s">
        <v>32</v>
      </c>
      <c r="D53" s="115"/>
      <c r="E53" s="37" t="s">
        <v>0</v>
      </c>
      <c r="F53" s="112"/>
      <c r="G53" s="112"/>
      <c r="H53" s="112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s="4" customFormat="1" ht="19.899999999999999" customHeight="1" x14ac:dyDescent="0.2">
      <c r="B54" s="37">
        <v>51</v>
      </c>
      <c r="C54" s="38" t="s">
        <v>33</v>
      </c>
      <c r="D54" s="115"/>
      <c r="E54" s="37" t="s">
        <v>0</v>
      </c>
      <c r="F54" s="112"/>
      <c r="G54" s="112"/>
      <c r="H54" s="112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s="4" customFormat="1" ht="19.899999999999999" customHeight="1" x14ac:dyDescent="0.2">
      <c r="B55" s="37">
        <v>52</v>
      </c>
      <c r="C55" s="38" t="s">
        <v>34</v>
      </c>
      <c r="D55" s="115"/>
      <c r="E55" s="37" t="s">
        <v>0</v>
      </c>
      <c r="F55" s="112"/>
      <c r="G55" s="112"/>
      <c r="H55" s="112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s="4" customFormat="1" ht="19.899999999999999" customHeight="1" x14ac:dyDescent="0.2">
      <c r="B56" s="37">
        <v>53</v>
      </c>
      <c r="C56" s="38" t="s">
        <v>65</v>
      </c>
      <c r="D56" s="115"/>
      <c r="E56" s="37" t="s">
        <v>0</v>
      </c>
      <c r="F56" s="112"/>
      <c r="G56" s="112"/>
      <c r="H56" s="112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s="4" customFormat="1" ht="19.899999999999999" customHeight="1" x14ac:dyDescent="0.2">
      <c r="B57" s="37">
        <v>54</v>
      </c>
      <c r="C57" s="38" t="s">
        <v>35</v>
      </c>
      <c r="D57" s="115"/>
      <c r="E57" s="37" t="s">
        <v>0</v>
      </c>
      <c r="F57" s="112"/>
      <c r="G57" s="112"/>
      <c r="H57" s="112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ht="19.899999999999999" customHeight="1" x14ac:dyDescent="0.2">
      <c r="B58" s="37">
        <v>55</v>
      </c>
      <c r="C58" s="38" t="s">
        <v>27</v>
      </c>
      <c r="D58" s="116"/>
      <c r="E58" s="37" t="s">
        <v>0</v>
      </c>
      <c r="F58" s="113"/>
      <c r="G58" s="113"/>
      <c r="H58" s="113"/>
    </row>
    <row r="59" spans="2:18" ht="19.899999999999999" customHeight="1" x14ac:dyDescent="0.2">
      <c r="B59" s="19">
        <v>56</v>
      </c>
      <c r="C59" s="35" t="s">
        <v>36</v>
      </c>
      <c r="D59" s="133" t="s">
        <v>108</v>
      </c>
      <c r="E59" s="28" t="s">
        <v>37</v>
      </c>
      <c r="F59" s="143">
        <f>2206.94+530.83+538.58+2239.2</f>
        <v>5515.5499999999993</v>
      </c>
      <c r="G59" s="161" t="s">
        <v>131</v>
      </c>
      <c r="H59" s="161" t="s">
        <v>131</v>
      </c>
    </row>
    <row r="60" spans="2:18" ht="19.899999999999999" customHeight="1" x14ac:dyDescent="0.2">
      <c r="B60" s="19">
        <v>57</v>
      </c>
      <c r="C60" s="33" t="s">
        <v>25</v>
      </c>
      <c r="D60" s="124"/>
      <c r="E60" s="19" t="s">
        <v>0</v>
      </c>
      <c r="F60" s="145"/>
      <c r="G60" s="162"/>
      <c r="H60" s="162"/>
    </row>
    <row r="61" spans="2:18" ht="19.899999999999999" customHeight="1" x14ac:dyDescent="0.2">
      <c r="B61" s="19">
        <v>58</v>
      </c>
      <c r="C61" s="33" t="s">
        <v>48</v>
      </c>
      <c r="D61" s="23" t="s">
        <v>95</v>
      </c>
      <c r="E61" s="19" t="s">
        <v>0</v>
      </c>
      <c r="F61" s="143">
        <v>2130.54</v>
      </c>
      <c r="G61" s="161" t="s">
        <v>131</v>
      </c>
      <c r="H61" s="161" t="s">
        <v>131</v>
      </c>
    </row>
    <row r="62" spans="2:18" ht="19.899999999999999" customHeight="1" x14ac:dyDescent="0.2">
      <c r="B62" s="19">
        <v>59</v>
      </c>
      <c r="C62" s="33" t="s">
        <v>38</v>
      </c>
      <c r="D62" s="23" t="s">
        <v>96</v>
      </c>
      <c r="E62" s="19" t="s">
        <v>0</v>
      </c>
      <c r="F62" s="145"/>
      <c r="G62" s="162"/>
      <c r="H62" s="162"/>
    </row>
    <row r="63" spans="2:18" ht="19.899999999999999" customHeight="1" x14ac:dyDescent="0.2">
      <c r="B63" s="37">
        <v>60</v>
      </c>
      <c r="C63" s="38" t="s">
        <v>28</v>
      </c>
      <c r="D63" s="114" t="s">
        <v>109</v>
      </c>
      <c r="E63" s="37" t="s">
        <v>0</v>
      </c>
      <c r="F63" s="41"/>
      <c r="G63" s="61"/>
      <c r="H63" s="83"/>
    </row>
    <row r="64" spans="2:18" ht="19.899999999999999" customHeight="1" x14ac:dyDescent="0.2">
      <c r="B64" s="37">
        <v>61</v>
      </c>
      <c r="C64" s="38" t="s">
        <v>39</v>
      </c>
      <c r="D64" s="115"/>
      <c r="E64" s="37" t="s">
        <v>0</v>
      </c>
      <c r="F64" s="42">
        <v>0</v>
      </c>
      <c r="G64" s="63">
        <v>0</v>
      </c>
      <c r="H64" s="85">
        <v>0</v>
      </c>
    </row>
    <row r="65" spans="2:8" ht="19.899999999999999" customHeight="1" x14ac:dyDescent="0.2">
      <c r="B65" s="37">
        <v>62</v>
      </c>
      <c r="C65" s="38" t="s">
        <v>40</v>
      </c>
      <c r="D65" s="116"/>
      <c r="E65" s="37" t="s">
        <v>0</v>
      </c>
      <c r="F65" s="43"/>
      <c r="G65" s="62"/>
      <c r="H65" s="84"/>
    </row>
    <row r="66" spans="2:8" ht="19.899999999999999" customHeight="1" x14ac:dyDescent="0.2">
      <c r="B66" s="19">
        <v>63</v>
      </c>
      <c r="C66" s="33" t="s">
        <v>41</v>
      </c>
      <c r="D66" s="19" t="s">
        <v>110</v>
      </c>
      <c r="E66" s="19" t="s">
        <v>0</v>
      </c>
      <c r="F66" s="76">
        <v>0</v>
      </c>
      <c r="G66" s="76">
        <v>0</v>
      </c>
      <c r="H66" s="69" t="s">
        <v>131</v>
      </c>
    </row>
    <row r="67" spans="2:8" ht="19.899999999999999" customHeight="1" x14ac:dyDescent="0.2">
      <c r="B67" s="19">
        <v>64</v>
      </c>
      <c r="C67" s="33" t="s">
        <v>42</v>
      </c>
      <c r="D67" s="19" t="s">
        <v>111</v>
      </c>
      <c r="E67" s="19" t="s">
        <v>0</v>
      </c>
      <c r="F67" s="76">
        <v>0</v>
      </c>
      <c r="G67" s="76">
        <v>0</v>
      </c>
      <c r="H67" s="69" t="s">
        <v>131</v>
      </c>
    </row>
    <row r="68" spans="2:8" ht="19.899999999999999" customHeight="1" x14ac:dyDescent="0.2">
      <c r="B68" s="19">
        <v>65</v>
      </c>
      <c r="C68" s="33" t="s">
        <v>43</v>
      </c>
      <c r="D68" s="23" t="s">
        <v>84</v>
      </c>
      <c r="E68" s="19" t="s">
        <v>0</v>
      </c>
      <c r="F68" s="66">
        <v>715.08</v>
      </c>
      <c r="G68" s="66">
        <v>725.21</v>
      </c>
      <c r="H68" s="69" t="s">
        <v>131</v>
      </c>
    </row>
    <row r="69" spans="2:8" ht="19.899999999999999" customHeight="1" x14ac:dyDescent="0.2">
      <c r="B69" s="19">
        <v>66</v>
      </c>
      <c r="C69" s="33" t="s">
        <v>22</v>
      </c>
      <c r="D69" s="23" t="s">
        <v>85</v>
      </c>
      <c r="E69" s="19" t="s">
        <v>0</v>
      </c>
      <c r="F69" s="76">
        <f>2635.57+2683.36</f>
        <v>5318.93</v>
      </c>
      <c r="G69" s="69" t="s">
        <v>131</v>
      </c>
      <c r="H69" s="69" t="s">
        <v>131</v>
      </c>
    </row>
    <row r="70" spans="2:8" ht="19.899999999999999" customHeight="1" x14ac:dyDescent="0.2">
      <c r="B70" s="19">
        <v>67</v>
      </c>
      <c r="C70" s="33" t="s">
        <v>44</v>
      </c>
      <c r="D70" s="19" t="s">
        <v>112</v>
      </c>
      <c r="E70" s="19" t="s">
        <v>0</v>
      </c>
      <c r="F70" s="76">
        <f>657.02+637.01</f>
        <v>1294.03</v>
      </c>
      <c r="G70" s="69" t="s">
        <v>131</v>
      </c>
      <c r="H70" s="69" t="s">
        <v>131</v>
      </c>
    </row>
    <row r="71" spans="2:8" ht="19.899999999999999" customHeight="1" x14ac:dyDescent="0.2">
      <c r="B71" s="19">
        <v>68</v>
      </c>
      <c r="C71" s="33" t="s">
        <v>45</v>
      </c>
      <c r="D71" s="19" t="s">
        <v>113</v>
      </c>
      <c r="E71" s="19" t="s">
        <v>0</v>
      </c>
      <c r="F71" s="76">
        <v>868.53</v>
      </c>
      <c r="G71" s="77">
        <v>877.34</v>
      </c>
      <c r="H71" s="77"/>
    </row>
    <row r="72" spans="2:8" ht="19.899999999999999" customHeight="1" x14ac:dyDescent="0.2">
      <c r="B72" s="19">
        <v>69</v>
      </c>
      <c r="C72" s="32" t="s">
        <v>25</v>
      </c>
      <c r="D72" s="122" t="s">
        <v>107</v>
      </c>
      <c r="E72" s="19" t="s">
        <v>0</v>
      </c>
      <c r="F72" s="143">
        <f>551.6+559.73</f>
        <v>1111.33</v>
      </c>
      <c r="G72" s="158" t="s">
        <v>131</v>
      </c>
      <c r="H72" s="158" t="s">
        <v>131</v>
      </c>
    </row>
    <row r="73" spans="2:8" ht="19.899999999999999" customHeight="1" x14ac:dyDescent="0.2">
      <c r="B73" s="19">
        <v>70</v>
      </c>
      <c r="C73" s="32" t="s">
        <v>27</v>
      </c>
      <c r="D73" s="125"/>
      <c r="E73" s="19" t="s">
        <v>0</v>
      </c>
      <c r="F73" s="145"/>
      <c r="G73" s="154"/>
      <c r="H73" s="154"/>
    </row>
    <row r="74" spans="2:8" ht="19.899999999999999" customHeight="1" x14ac:dyDescent="0.2">
      <c r="B74" s="19">
        <v>71</v>
      </c>
      <c r="C74" s="33" t="s">
        <v>46</v>
      </c>
      <c r="D74" s="23" t="s">
        <v>115</v>
      </c>
      <c r="E74" s="19" t="s">
        <v>0</v>
      </c>
      <c r="F74" s="76">
        <f>978.93</f>
        <v>978.93</v>
      </c>
      <c r="G74" s="76">
        <v>964.24</v>
      </c>
      <c r="H74" s="87" t="s">
        <v>131</v>
      </c>
    </row>
    <row r="75" spans="2:8" ht="19.899999999999999" customHeight="1" x14ac:dyDescent="0.2">
      <c r="B75" s="19">
        <v>72</v>
      </c>
      <c r="C75" s="33" t="s">
        <v>28</v>
      </c>
      <c r="D75" s="122" t="s">
        <v>116</v>
      </c>
      <c r="E75" s="19" t="s">
        <v>0</v>
      </c>
      <c r="F75" s="143">
        <f>6187.17+464.9+2098.03</f>
        <v>8750.1</v>
      </c>
      <c r="G75" s="143">
        <v>8631.4500000000007</v>
      </c>
      <c r="H75" s="158" t="s">
        <v>131</v>
      </c>
    </row>
    <row r="76" spans="2:8" ht="19.899999999999999" customHeight="1" x14ac:dyDescent="0.2">
      <c r="B76" s="19">
        <v>73</v>
      </c>
      <c r="C76" s="33" t="s">
        <v>47</v>
      </c>
      <c r="D76" s="123"/>
      <c r="E76" s="19" t="s">
        <v>0</v>
      </c>
      <c r="F76" s="144"/>
      <c r="G76" s="144"/>
      <c r="H76" s="159"/>
    </row>
    <row r="77" spans="2:8" ht="19.899999999999999" customHeight="1" x14ac:dyDescent="0.2">
      <c r="B77" s="19">
        <v>74</v>
      </c>
      <c r="C77" s="33" t="s">
        <v>52</v>
      </c>
      <c r="D77" s="123"/>
      <c r="E77" s="19" t="s">
        <v>0</v>
      </c>
      <c r="F77" s="144"/>
      <c r="G77" s="144"/>
      <c r="H77" s="159"/>
    </row>
    <row r="78" spans="2:8" ht="19.899999999999999" customHeight="1" x14ac:dyDescent="0.2">
      <c r="B78" s="19">
        <v>75</v>
      </c>
      <c r="C78" s="33" t="s">
        <v>17</v>
      </c>
      <c r="D78" s="123"/>
      <c r="E78" s="19" t="s">
        <v>0</v>
      </c>
      <c r="F78" s="144"/>
      <c r="G78" s="144"/>
      <c r="H78" s="159"/>
    </row>
    <row r="79" spans="2:8" ht="19.899999999999999" customHeight="1" x14ac:dyDescent="0.2">
      <c r="B79" s="19">
        <v>76</v>
      </c>
      <c r="C79" s="33" t="s">
        <v>59</v>
      </c>
      <c r="D79" s="124"/>
      <c r="E79" s="19" t="s">
        <v>0</v>
      </c>
      <c r="F79" s="145"/>
      <c r="G79" s="145"/>
      <c r="H79" s="160"/>
    </row>
    <row r="80" spans="2:8" s="13" customFormat="1" ht="33" customHeight="1" x14ac:dyDescent="0.2">
      <c r="B80" s="37">
        <v>77</v>
      </c>
      <c r="C80" s="38" t="s">
        <v>48</v>
      </c>
      <c r="D80" s="37" t="s">
        <v>117</v>
      </c>
      <c r="E80" s="37" t="s">
        <v>0</v>
      </c>
      <c r="F80" s="40">
        <v>0</v>
      </c>
      <c r="G80" s="67">
        <v>0</v>
      </c>
      <c r="H80" s="67">
        <v>15532.48</v>
      </c>
    </row>
    <row r="81" spans="2:11" ht="19.899999999999999" customHeight="1" x14ac:dyDescent="0.2">
      <c r="B81" s="37">
        <v>78</v>
      </c>
      <c r="C81" s="38" t="s">
        <v>10</v>
      </c>
      <c r="D81" s="114" t="s">
        <v>118</v>
      </c>
      <c r="E81" s="37" t="s">
        <v>0</v>
      </c>
      <c r="F81" s="111">
        <v>0</v>
      </c>
      <c r="G81" s="111">
        <v>0</v>
      </c>
      <c r="H81" s="163">
        <v>29451.34</v>
      </c>
    </row>
    <row r="82" spans="2:11" ht="19.899999999999999" customHeight="1" x14ac:dyDescent="0.2">
      <c r="B82" s="37">
        <v>79</v>
      </c>
      <c r="C82" s="38" t="s">
        <v>49</v>
      </c>
      <c r="D82" s="116"/>
      <c r="E82" s="37" t="s">
        <v>0</v>
      </c>
      <c r="F82" s="113"/>
      <c r="G82" s="113"/>
      <c r="H82" s="164"/>
    </row>
    <row r="83" spans="2:11" ht="19.899999999999999" customHeight="1" x14ac:dyDescent="0.2">
      <c r="B83" s="19">
        <v>80</v>
      </c>
      <c r="C83" s="33" t="s">
        <v>50</v>
      </c>
      <c r="D83" s="23" t="s">
        <v>133</v>
      </c>
      <c r="E83" s="19" t="s">
        <v>0</v>
      </c>
      <c r="F83" s="76">
        <v>622.95000000000005</v>
      </c>
      <c r="G83" s="18">
        <v>0</v>
      </c>
      <c r="H83" s="18">
        <v>632</v>
      </c>
    </row>
    <row r="84" spans="2:11" ht="19.899999999999999" customHeight="1" x14ac:dyDescent="0.2">
      <c r="B84" s="19">
        <v>81</v>
      </c>
      <c r="C84" s="33" t="s">
        <v>51</v>
      </c>
      <c r="D84" s="122" t="s">
        <v>119</v>
      </c>
      <c r="E84" s="19" t="s">
        <v>0</v>
      </c>
      <c r="F84" s="117">
        <v>5335.16</v>
      </c>
      <c r="G84" s="155"/>
      <c r="H84" s="165" t="s">
        <v>131</v>
      </c>
      <c r="K84" s="94" t="s">
        <v>171</v>
      </c>
    </row>
    <row r="85" spans="2:11" ht="19.899999999999999" customHeight="1" x14ac:dyDescent="0.2">
      <c r="B85" s="19">
        <v>82</v>
      </c>
      <c r="C85" s="33" t="s">
        <v>38</v>
      </c>
      <c r="D85" s="123"/>
      <c r="E85" s="19" t="s">
        <v>0</v>
      </c>
      <c r="F85" s="118"/>
      <c r="G85" s="156"/>
      <c r="H85" s="166"/>
    </row>
    <row r="86" spans="2:11" ht="19.899999999999999" customHeight="1" x14ac:dyDescent="0.2">
      <c r="B86" s="19">
        <v>83</v>
      </c>
      <c r="C86" s="33" t="s">
        <v>18</v>
      </c>
      <c r="D86" s="124"/>
      <c r="E86" s="19" t="s">
        <v>0</v>
      </c>
      <c r="F86" s="119"/>
      <c r="G86" s="157"/>
      <c r="H86" s="162"/>
    </row>
    <row r="87" spans="2:11" ht="19.899999999999999" customHeight="1" x14ac:dyDescent="0.2">
      <c r="B87" s="19">
        <v>84</v>
      </c>
      <c r="C87" s="33" t="s">
        <v>48</v>
      </c>
      <c r="D87" s="23" t="s">
        <v>88</v>
      </c>
      <c r="E87" s="19" t="s">
        <v>0</v>
      </c>
      <c r="F87" s="76">
        <v>504.85</v>
      </c>
      <c r="G87" s="64" t="s">
        <v>131</v>
      </c>
      <c r="H87" s="64" t="s">
        <v>131</v>
      </c>
    </row>
    <row r="88" spans="2:11" ht="32.450000000000003" customHeight="1" x14ac:dyDescent="0.2">
      <c r="B88" s="37">
        <v>85</v>
      </c>
      <c r="C88" s="38" t="s">
        <v>54</v>
      </c>
      <c r="D88" s="37" t="s">
        <v>121</v>
      </c>
      <c r="E88" s="37" t="s">
        <v>0</v>
      </c>
      <c r="F88" s="40">
        <v>0</v>
      </c>
      <c r="G88" s="67">
        <v>0</v>
      </c>
      <c r="H88" s="67">
        <v>17416.86</v>
      </c>
    </row>
    <row r="89" spans="2:11" ht="19.899999999999999" customHeight="1" x14ac:dyDescent="0.2">
      <c r="B89" s="19">
        <v>86</v>
      </c>
      <c r="C89" s="32" t="s">
        <v>55</v>
      </c>
      <c r="D89" s="23" t="s">
        <v>122</v>
      </c>
      <c r="E89" s="19" t="s">
        <v>0</v>
      </c>
      <c r="F89" s="76">
        <v>2810.75</v>
      </c>
      <c r="G89" s="64" t="s">
        <v>131</v>
      </c>
      <c r="H89" s="64" t="s">
        <v>131</v>
      </c>
    </row>
    <row r="90" spans="2:11" ht="19.899999999999999" customHeight="1" x14ac:dyDescent="0.2">
      <c r="B90" s="19">
        <v>87</v>
      </c>
      <c r="C90" s="32" t="s">
        <v>56</v>
      </c>
      <c r="D90" s="23" t="s">
        <v>123</v>
      </c>
      <c r="E90" s="19" t="s">
        <v>0</v>
      </c>
      <c r="F90" s="76">
        <v>1016.58</v>
      </c>
      <c r="G90" s="18">
        <v>0</v>
      </c>
      <c r="H90" s="18">
        <v>996.68</v>
      </c>
    </row>
    <row r="91" spans="2:11" ht="13.9" customHeight="1" x14ac:dyDescent="0.2">
      <c r="B91" s="37">
        <v>88</v>
      </c>
      <c r="C91" s="38" t="s">
        <v>22</v>
      </c>
      <c r="D91" s="114" t="s">
        <v>124</v>
      </c>
      <c r="E91" s="37" t="s">
        <v>0</v>
      </c>
      <c r="F91" s="111">
        <v>0</v>
      </c>
      <c r="G91" s="111">
        <v>0</v>
      </c>
      <c r="H91" s="111">
        <v>4599.7299999999996</v>
      </c>
    </row>
    <row r="92" spans="2:11" x14ac:dyDescent="0.2">
      <c r="B92" s="37">
        <v>89</v>
      </c>
      <c r="C92" s="38" t="s">
        <v>61</v>
      </c>
      <c r="D92" s="116"/>
      <c r="E92" s="37" t="s">
        <v>0</v>
      </c>
      <c r="F92" s="113"/>
      <c r="G92" s="113"/>
      <c r="H92" s="113"/>
    </row>
    <row r="93" spans="2:11" ht="28.15" customHeight="1" x14ac:dyDescent="0.2">
      <c r="B93" s="37">
        <v>90</v>
      </c>
      <c r="C93" s="38" t="s">
        <v>75</v>
      </c>
      <c r="D93" s="37" t="s">
        <v>125</v>
      </c>
      <c r="E93" s="37" t="s">
        <v>0</v>
      </c>
      <c r="F93" s="40">
        <v>0</v>
      </c>
      <c r="G93" s="93">
        <v>2000</v>
      </c>
      <c r="H93" s="67">
        <v>0</v>
      </c>
    </row>
    <row r="94" spans="2:11" ht="19.899999999999999" customHeight="1" x14ac:dyDescent="0.2">
      <c r="B94" s="23">
        <v>91</v>
      </c>
      <c r="C94" s="44" t="s">
        <v>75</v>
      </c>
      <c r="D94" s="23" t="s">
        <v>126</v>
      </c>
      <c r="E94" s="23" t="s">
        <v>0</v>
      </c>
      <c r="F94" s="66">
        <f>456.47+449.69</f>
        <v>906.16000000000008</v>
      </c>
      <c r="G94" s="69" t="s">
        <v>131</v>
      </c>
      <c r="H94" s="69" t="s">
        <v>131</v>
      </c>
    </row>
    <row r="95" spans="2:11" ht="19.899999999999999" customHeight="1" x14ac:dyDescent="0.2">
      <c r="B95" s="19">
        <v>92</v>
      </c>
      <c r="C95" s="32" t="s">
        <v>18</v>
      </c>
      <c r="D95" s="23" t="s">
        <v>98</v>
      </c>
      <c r="E95" s="19" t="s">
        <v>0</v>
      </c>
      <c r="F95" s="76">
        <f>1218.48+1236.09</f>
        <v>2454.5699999999997</v>
      </c>
      <c r="G95" s="69" t="s">
        <v>131</v>
      </c>
      <c r="H95" s="69" t="s">
        <v>131</v>
      </c>
    </row>
    <row r="96" spans="2:11" ht="19.899999999999999" customHeight="1" x14ac:dyDescent="0.2">
      <c r="B96" s="19">
        <v>93</v>
      </c>
      <c r="C96" s="32" t="s">
        <v>60</v>
      </c>
      <c r="D96" s="23" t="s">
        <v>87</v>
      </c>
      <c r="E96" s="19" t="s">
        <v>0</v>
      </c>
      <c r="F96" s="76">
        <f>0</f>
        <v>0</v>
      </c>
      <c r="G96" s="76">
        <v>437.27</v>
      </c>
      <c r="H96" s="69" t="s">
        <v>131</v>
      </c>
    </row>
    <row r="97" spans="2:16" ht="19.899999999999999" customHeight="1" x14ac:dyDescent="0.2">
      <c r="B97" s="19">
        <v>94</v>
      </c>
      <c r="C97" s="32" t="s">
        <v>62</v>
      </c>
      <c r="D97" s="31"/>
      <c r="E97" s="19" t="s">
        <v>0</v>
      </c>
      <c r="F97" s="76">
        <v>0</v>
      </c>
      <c r="G97" s="69" t="s">
        <v>131</v>
      </c>
      <c r="H97" s="69" t="s">
        <v>131</v>
      </c>
    </row>
    <row r="98" spans="2:16" ht="19.899999999999999" customHeight="1" x14ac:dyDescent="0.2">
      <c r="B98" s="19">
        <v>95</v>
      </c>
      <c r="C98" s="32" t="s">
        <v>63</v>
      </c>
      <c r="D98" s="31"/>
      <c r="E98" s="19" t="s">
        <v>0</v>
      </c>
      <c r="F98" s="76">
        <v>0</v>
      </c>
      <c r="G98" s="69" t="s">
        <v>131</v>
      </c>
      <c r="H98" s="69" t="s">
        <v>131</v>
      </c>
    </row>
    <row r="99" spans="2:16" ht="19.899999999999999" customHeight="1" x14ac:dyDescent="0.2">
      <c r="B99" s="19">
        <v>96</v>
      </c>
      <c r="C99" s="32" t="s">
        <v>64</v>
      </c>
      <c r="D99" s="31"/>
      <c r="E99" s="19" t="s">
        <v>0</v>
      </c>
      <c r="F99" s="76">
        <v>0</v>
      </c>
      <c r="G99" s="69" t="s">
        <v>131</v>
      </c>
      <c r="H99" s="69" t="s">
        <v>131</v>
      </c>
    </row>
    <row r="100" spans="2:16" ht="19.899999999999999" customHeight="1" x14ac:dyDescent="0.2">
      <c r="B100" s="19">
        <v>97</v>
      </c>
      <c r="C100" s="32" t="s">
        <v>66</v>
      </c>
      <c r="D100" s="23" t="s">
        <v>89</v>
      </c>
      <c r="E100" s="19" t="s">
        <v>0</v>
      </c>
      <c r="F100" s="76">
        <v>60.63</v>
      </c>
      <c r="G100" s="76">
        <v>61.54</v>
      </c>
      <c r="H100" s="69" t="s">
        <v>131</v>
      </c>
    </row>
    <row r="101" spans="2:16" s="9" customFormat="1" ht="30" customHeight="1" x14ac:dyDescent="0.2">
      <c r="B101" s="21"/>
      <c r="C101" s="108" t="s">
        <v>2</v>
      </c>
      <c r="D101" s="109"/>
      <c r="E101" s="110"/>
      <c r="F101" s="27">
        <f>SUM(F4:F100)</f>
        <v>100760.905</v>
      </c>
      <c r="G101" s="27">
        <f>SUM(G4:G100)</f>
        <v>54487.42</v>
      </c>
      <c r="H101" s="27">
        <f>SUM(H4:H100)</f>
        <v>101533.55999999998</v>
      </c>
    </row>
    <row r="103" spans="2:16" ht="14.25" x14ac:dyDescent="0.2">
      <c r="C103" s="86" t="s">
        <v>175</v>
      </c>
      <c r="I103" s="59"/>
      <c r="J103" s="60"/>
      <c r="K103" s="60"/>
      <c r="L103" s="60"/>
      <c r="M103" s="16"/>
      <c r="N103" s="126"/>
      <c r="O103" s="127"/>
      <c r="P103" s="14"/>
    </row>
    <row r="104" spans="2:16" ht="14.25" x14ac:dyDescent="0.2">
      <c r="C104" s="70"/>
      <c r="E104" s="10"/>
      <c r="N104" s="126"/>
      <c r="O104" s="127"/>
      <c r="P104" s="14"/>
    </row>
    <row r="105" spans="2:16" ht="14.25" x14ac:dyDescent="0.2">
      <c r="C105" s="70" t="s">
        <v>135</v>
      </c>
      <c r="N105" s="126"/>
      <c r="O105" s="127"/>
      <c r="P105" s="14"/>
    </row>
    <row r="106" spans="2:16" ht="28.5" x14ac:dyDescent="0.2">
      <c r="C106" s="81" t="s">
        <v>137</v>
      </c>
      <c r="P106" s="14"/>
    </row>
    <row r="156" ht="12.6" customHeight="1" x14ac:dyDescent="0.2"/>
  </sheetData>
  <mergeCells count="75">
    <mergeCell ref="B2:H2"/>
    <mergeCell ref="B1:H1"/>
    <mergeCell ref="H91:H92"/>
    <mergeCell ref="H61:H62"/>
    <mergeCell ref="H72:H73"/>
    <mergeCell ref="H75:H79"/>
    <mergeCell ref="H81:H82"/>
    <mergeCell ref="H84:H86"/>
    <mergeCell ref="H7:H9"/>
    <mergeCell ref="H13:H14"/>
    <mergeCell ref="H15:H20"/>
    <mergeCell ref="H21:H23"/>
    <mergeCell ref="H24:H28"/>
    <mergeCell ref="D91:D92"/>
    <mergeCell ref="D84:D86"/>
    <mergeCell ref="F91:F92"/>
    <mergeCell ref="C101:E101"/>
    <mergeCell ref="G37:G40"/>
    <mergeCell ref="G42:G43"/>
    <mergeCell ref="G46:G48"/>
    <mergeCell ref="G51:G58"/>
    <mergeCell ref="G59:G60"/>
    <mergeCell ref="G61:G62"/>
    <mergeCell ref="G72:G73"/>
    <mergeCell ref="G75:G79"/>
    <mergeCell ref="D59:D60"/>
    <mergeCell ref="F59:F60"/>
    <mergeCell ref="F61:F62"/>
    <mergeCell ref="D51:D58"/>
    <mergeCell ref="F51:F58"/>
    <mergeCell ref="D63:D65"/>
    <mergeCell ref="F84:F86"/>
    <mergeCell ref="G15:G20"/>
    <mergeCell ref="G21:G23"/>
    <mergeCell ref="G24:G28"/>
    <mergeCell ref="N105:O105"/>
    <mergeCell ref="G81:G82"/>
    <mergeCell ref="G84:G86"/>
    <mergeCell ref="G91:G92"/>
    <mergeCell ref="N103:O103"/>
    <mergeCell ref="N104:O104"/>
    <mergeCell ref="H30:H32"/>
    <mergeCell ref="H34:H36"/>
    <mergeCell ref="H37:H40"/>
    <mergeCell ref="H42:H43"/>
    <mergeCell ref="H46:H48"/>
    <mergeCell ref="H51:H58"/>
    <mergeCell ref="H59:H60"/>
    <mergeCell ref="D81:D82"/>
    <mergeCell ref="F81:F82"/>
    <mergeCell ref="F72:F73"/>
    <mergeCell ref="D75:D79"/>
    <mergeCell ref="F75:F79"/>
    <mergeCell ref="D72:D73"/>
    <mergeCell ref="F7:F9"/>
    <mergeCell ref="F13:F14"/>
    <mergeCell ref="D15:D20"/>
    <mergeCell ref="G30:G32"/>
    <mergeCell ref="G34:G36"/>
    <mergeCell ref="G7:G9"/>
    <mergeCell ref="G13:G14"/>
    <mergeCell ref="F15:F20"/>
    <mergeCell ref="D13:D14"/>
    <mergeCell ref="D34:D36"/>
    <mergeCell ref="F34:F36"/>
    <mergeCell ref="D30:D32"/>
    <mergeCell ref="F30:F32"/>
    <mergeCell ref="F21:F23"/>
    <mergeCell ref="D24:D28"/>
    <mergeCell ref="F24:F28"/>
    <mergeCell ref="F46:F48"/>
    <mergeCell ref="F42:F43"/>
    <mergeCell ref="D37:D40"/>
    <mergeCell ref="F37:F40"/>
    <mergeCell ref="D46:D48"/>
  </mergeCells>
  <pageMargins left="0.74803149606299213" right="0.74803149606299213" top="0.98425196850393704" bottom="0.98425196850393704" header="0.51181102362204722" footer="0.51181102362204722"/>
  <pageSetup paperSize="8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88"/>
  <sheetViews>
    <sheetView tabSelected="1" topLeftCell="C8" zoomScale="90" zoomScaleNormal="90" workbookViewId="0">
      <selection activeCell="F17" sqref="F17"/>
    </sheetView>
  </sheetViews>
  <sheetFormatPr defaultRowHeight="12.75" x14ac:dyDescent="0.2"/>
  <cols>
    <col min="2" max="2" width="27.5703125" customWidth="1"/>
    <col min="3" max="3" width="12.28515625" bestFit="1" customWidth="1"/>
    <col min="4" max="4" width="44.7109375" customWidth="1"/>
    <col min="5" max="5" width="44.5703125" customWidth="1"/>
    <col min="6" max="6" width="43.140625" customWidth="1"/>
    <col min="7" max="7" width="32.28515625" customWidth="1"/>
    <col min="8" max="8" width="40.42578125" customWidth="1"/>
  </cols>
  <sheetData>
    <row r="1" spans="1:76" s="1" customFormat="1" ht="47.45" customHeight="1" x14ac:dyDescent="0.2">
      <c r="B1" s="138" t="s">
        <v>129</v>
      </c>
      <c r="C1" s="138"/>
      <c r="D1" s="138"/>
      <c r="E1" s="138"/>
      <c r="F1" s="138"/>
      <c r="G1" s="138"/>
      <c r="H1" s="138"/>
    </row>
    <row r="2" spans="1:76" ht="30.6" customHeight="1" x14ac:dyDescent="0.2">
      <c r="B2" s="167" t="s">
        <v>68</v>
      </c>
      <c r="C2" s="167"/>
      <c r="D2" s="167"/>
      <c r="E2" s="167"/>
      <c r="F2" s="167"/>
      <c r="G2" s="167"/>
      <c r="H2" s="16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76" ht="98.25" customHeight="1" x14ac:dyDescent="0.2">
      <c r="A3" s="71"/>
      <c r="B3" s="54" t="s">
        <v>69</v>
      </c>
      <c r="C3" s="53" t="s">
        <v>70</v>
      </c>
      <c r="D3" s="53" t="s">
        <v>71</v>
      </c>
      <c r="E3" s="54" t="s">
        <v>72</v>
      </c>
      <c r="F3" s="53" t="s">
        <v>130</v>
      </c>
      <c r="G3" s="55" t="s">
        <v>136</v>
      </c>
      <c r="H3" s="53" t="s">
        <v>73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</row>
    <row r="4" spans="1:76" s="12" customFormat="1" ht="25.5" x14ac:dyDescent="0.2">
      <c r="A4" s="71"/>
      <c r="B4" s="56" t="s">
        <v>159</v>
      </c>
      <c r="C4" s="20" t="s">
        <v>0</v>
      </c>
      <c r="D4" s="92" t="s">
        <v>154</v>
      </c>
      <c r="E4" s="50" t="s">
        <v>139</v>
      </c>
      <c r="F4" s="89" t="s">
        <v>144</v>
      </c>
      <c r="G4" s="90" t="s">
        <v>143</v>
      </c>
      <c r="H4" s="50" t="s">
        <v>164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</row>
    <row r="5" spans="1:76" s="12" customFormat="1" ht="76.5" x14ac:dyDescent="0.2">
      <c r="A5" s="71"/>
      <c r="B5" s="57" t="s">
        <v>160</v>
      </c>
      <c r="C5" s="20" t="s">
        <v>0</v>
      </c>
      <c r="D5" s="92" t="s">
        <v>153</v>
      </c>
      <c r="E5" s="50" t="s">
        <v>163</v>
      </c>
      <c r="F5" s="89" t="s">
        <v>177</v>
      </c>
      <c r="G5" s="51" t="s">
        <v>178</v>
      </c>
      <c r="H5" s="50" t="s">
        <v>176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</row>
    <row r="6" spans="1:76" s="12" customFormat="1" ht="33.75" customHeight="1" x14ac:dyDescent="0.25">
      <c r="A6" s="71"/>
      <c r="B6" s="58" t="s">
        <v>77</v>
      </c>
      <c r="C6" s="20" t="s">
        <v>0</v>
      </c>
      <c r="D6" s="92" t="s">
        <v>152</v>
      </c>
      <c r="E6" s="48"/>
      <c r="F6" s="49"/>
      <c r="G6" s="51"/>
      <c r="H6" s="4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</row>
    <row r="7" spans="1:76" ht="30.75" customHeight="1" x14ac:dyDescent="0.2">
      <c r="A7" s="71"/>
      <c r="B7" s="57" t="s">
        <v>145</v>
      </c>
      <c r="C7" s="20" t="s">
        <v>0</v>
      </c>
      <c r="D7" s="92" t="s">
        <v>151</v>
      </c>
      <c r="E7" s="50" t="s">
        <v>139</v>
      </c>
      <c r="F7" s="89" t="s">
        <v>141</v>
      </c>
      <c r="G7" s="90" t="s">
        <v>142</v>
      </c>
      <c r="H7" s="50" t="s">
        <v>165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</row>
    <row r="8" spans="1:76" ht="33.75" customHeight="1" x14ac:dyDescent="0.2">
      <c r="A8" s="71"/>
      <c r="B8" s="58" t="s">
        <v>76</v>
      </c>
      <c r="C8" s="20" t="s">
        <v>0</v>
      </c>
      <c r="D8" s="92" t="s">
        <v>155</v>
      </c>
      <c r="E8" s="20" t="s">
        <v>134</v>
      </c>
      <c r="F8" s="89" t="s">
        <v>150</v>
      </c>
      <c r="G8" s="80" t="s">
        <v>140</v>
      </c>
      <c r="H8" s="68" t="s">
        <v>166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4"/>
      <c r="X8" s="4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</row>
    <row r="9" spans="1:76" ht="63.75" x14ac:dyDescent="0.2">
      <c r="A9" s="71"/>
      <c r="B9" s="57" t="s">
        <v>78</v>
      </c>
      <c r="C9" s="20" t="s">
        <v>0</v>
      </c>
      <c r="D9" s="92" t="s">
        <v>156</v>
      </c>
      <c r="E9" s="50" t="s">
        <v>139</v>
      </c>
      <c r="F9" s="89" t="s">
        <v>180</v>
      </c>
      <c r="G9" s="52" t="s">
        <v>149</v>
      </c>
      <c r="H9" s="20" t="s">
        <v>167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4"/>
      <c r="X9" s="4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</row>
    <row r="10" spans="1:76" ht="63.75" x14ac:dyDescent="0.2">
      <c r="A10" s="71"/>
      <c r="B10" s="57" t="s">
        <v>161</v>
      </c>
      <c r="C10" s="20" t="s">
        <v>0</v>
      </c>
      <c r="D10" s="92" t="s">
        <v>157</v>
      </c>
      <c r="E10" s="50" t="s">
        <v>163</v>
      </c>
      <c r="F10" s="89" t="s">
        <v>179</v>
      </c>
      <c r="G10" s="51" t="s">
        <v>169</v>
      </c>
      <c r="H10" s="50" t="s">
        <v>170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4"/>
      <c r="X10" s="4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</row>
    <row r="11" spans="1:76" ht="25.5" x14ac:dyDescent="0.2">
      <c r="A11" s="71"/>
      <c r="B11" s="57" t="s">
        <v>162</v>
      </c>
      <c r="C11" s="20" t="s">
        <v>0</v>
      </c>
      <c r="D11" s="92" t="s">
        <v>158</v>
      </c>
      <c r="E11" s="50" t="s">
        <v>139</v>
      </c>
      <c r="F11" s="89" t="s">
        <v>148</v>
      </c>
      <c r="G11" s="89" t="s">
        <v>147</v>
      </c>
      <c r="H11" s="50" t="s">
        <v>168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4"/>
      <c r="X11" s="4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</row>
    <row r="12" spans="1:76" x14ac:dyDescent="0.2">
      <c r="A12" s="7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4"/>
      <c r="X12" s="4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</row>
    <row r="13" spans="1:76" x14ac:dyDescent="0.2"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4"/>
      <c r="X13" s="4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</row>
    <row r="14" spans="1:76" ht="14.25" customHeight="1" x14ac:dyDescent="0.2"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4"/>
      <c r="X14" s="4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</row>
    <row r="15" spans="1:76" ht="14.25" customHeight="1" x14ac:dyDescent="0.2">
      <c r="B15" s="86" t="s">
        <v>175</v>
      </c>
      <c r="C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4"/>
      <c r="X15" s="4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</row>
    <row r="16" spans="1:76" ht="14.25" customHeight="1" x14ac:dyDescent="0.2">
      <c r="B16" s="70"/>
      <c r="C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4"/>
      <c r="X16" s="4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</row>
    <row r="17" spans="2:24" ht="14.25" x14ac:dyDescent="0.2">
      <c r="B17" s="70" t="s">
        <v>135</v>
      </c>
      <c r="C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28.5" x14ac:dyDescent="0.2">
      <c r="B18" s="81" t="s">
        <v>137</v>
      </c>
      <c r="C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x14ac:dyDescent="0.2"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x14ac:dyDescent="0.2"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x14ac:dyDescent="0.2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x14ac:dyDescent="0.2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2:24" x14ac:dyDescent="0.2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2:24" x14ac:dyDescent="0.2"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2"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x14ac:dyDescent="0.2"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x14ac:dyDescent="0.2"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x14ac:dyDescent="0.2"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2"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x14ac:dyDescent="0.2"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x14ac:dyDescent="0.2"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x14ac:dyDescent="0.2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9:24" x14ac:dyDescent="0.2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9:24" x14ac:dyDescent="0.2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9:24" x14ac:dyDescent="0.2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9:24" x14ac:dyDescent="0.2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9:24" x14ac:dyDescent="0.2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9:24" x14ac:dyDescent="0.2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9:24" x14ac:dyDescent="0.2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9:24" x14ac:dyDescent="0.2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9:24" x14ac:dyDescent="0.2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9:24" x14ac:dyDescent="0.2"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9:24" x14ac:dyDescent="0.2"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9:24" x14ac:dyDescent="0.2"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9:24" x14ac:dyDescent="0.2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9:24" x14ac:dyDescent="0.2"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9:24" x14ac:dyDescent="0.2"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9:24" x14ac:dyDescent="0.2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9:24" x14ac:dyDescent="0.2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9:24" x14ac:dyDescent="0.2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9:24" x14ac:dyDescent="0.2"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9:24" x14ac:dyDescent="0.2"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9:24" x14ac:dyDescent="0.2"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9:24" x14ac:dyDescent="0.2"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9:24" x14ac:dyDescent="0.2"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9:24" x14ac:dyDescent="0.2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9:24" x14ac:dyDescent="0.2"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9:24" x14ac:dyDescent="0.2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9:24" x14ac:dyDescent="0.2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9:24" x14ac:dyDescent="0.2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9:24" x14ac:dyDescent="0.2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9:24" x14ac:dyDescent="0.2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9:24" x14ac:dyDescent="0.2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9:24" x14ac:dyDescent="0.2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9:24" x14ac:dyDescent="0.2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9:24" x14ac:dyDescent="0.2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9:24" x14ac:dyDescent="0.2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9:24" x14ac:dyDescent="0.2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9:24" x14ac:dyDescent="0.2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9:24" x14ac:dyDescent="0.2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9:24" x14ac:dyDescent="0.2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9:24" x14ac:dyDescent="0.2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9:24" x14ac:dyDescent="0.2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9:24" x14ac:dyDescent="0.2"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9:24" x14ac:dyDescent="0.2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9:24" x14ac:dyDescent="0.2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9:24" x14ac:dyDescent="0.2"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9:24" x14ac:dyDescent="0.2"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9:24" x14ac:dyDescent="0.2"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9:24" x14ac:dyDescent="0.2"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9:24" x14ac:dyDescent="0.2"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9:24" x14ac:dyDescent="0.2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9:24" x14ac:dyDescent="0.2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9:24" x14ac:dyDescent="0.2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9:24" x14ac:dyDescent="0.2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9:24" x14ac:dyDescent="0.2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9:24" x14ac:dyDescent="0.2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9:24" x14ac:dyDescent="0.2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</sheetData>
  <mergeCells count="2">
    <mergeCell ref="B2:H2"/>
    <mergeCell ref="B1:H1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Affitti</vt:lpstr>
      <vt:lpstr> CANONE PERCEPITO</vt:lpstr>
      <vt:lpstr>CANONE VERSATO A COMPENSAZIONE</vt:lpstr>
      <vt:lpstr>' CANONE PERCEPITO'!Area_stampa</vt:lpstr>
      <vt:lpstr>Affitti!Area_stampa</vt:lpstr>
      <vt:lpstr>' CANONE PERCEPITO'!Titoli_stampa</vt:lpstr>
      <vt:lpstr>Affitti!Titoli_stampa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Gabbiazzi</dc:creator>
  <cp:lastModifiedBy>Alessia Ardito</cp:lastModifiedBy>
  <cp:lastPrinted>2021-07-05T13:46:37Z</cp:lastPrinted>
  <dcterms:created xsi:type="dcterms:W3CDTF">2014-05-22T06:51:20Z</dcterms:created>
  <dcterms:modified xsi:type="dcterms:W3CDTF">2021-11-02T17:09:57Z</dcterms:modified>
</cp:coreProperties>
</file>